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/>
  <bookViews>
    <workbookView xWindow="65416" yWindow="65416" windowWidth="29040" windowHeight="15840" activeTab="1"/>
  </bookViews>
  <sheets>
    <sheet name="Rekapitulace stavby" sheetId="1" r:id="rId1"/>
    <sheet name="02-19 - ZMĚNA ZPŮSOBU VYT..." sheetId="2" r:id="rId2"/>
    <sheet name="Pokyny pro vyplnění" sheetId="3" r:id="rId3"/>
  </sheets>
  <definedNames>
    <definedName name="_xlnm._FilterDatabase" localSheetId="1" hidden="1">'02-19 - ZMĚNA ZPŮSOBU VYT...'!$C$111:$L$453</definedName>
    <definedName name="_xlnm.Print_Area" localSheetId="1">'02-19 - ZMĚNA ZPŮSOBU VYT...'!$C$4:$K$39,'02-19 - ZMĚNA ZPŮSOBU VYT...'!$C$45:$K$95,'02-19 - ZMĚNA ZPŮSOBU VYT...'!$C$101:$L$453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'02-19 - ZMĚNA ZPŮSOBU VYT...'!$111:$111</definedName>
  </definedNames>
  <calcPr calcId="191029"/>
  <extLst/>
</workbook>
</file>

<file path=xl/sharedStrings.xml><?xml version="1.0" encoding="utf-8"?>
<sst xmlns="http://schemas.openxmlformats.org/spreadsheetml/2006/main" count="5530" uniqueCount="1605">
  <si>
    <t>Export Komplet</t>
  </si>
  <si>
    <t>VZ</t>
  </si>
  <si>
    <t>2.0</t>
  </si>
  <si>
    <t>ZAMOK</t>
  </si>
  <si>
    <t>False</t>
  </si>
  <si>
    <t>True</t>
  </si>
  <si>
    <t>{9ecd6c7c-a47d-4c31-bbad-f3ccc3a65303}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</si>
  <si>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</si>
  <si>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</si>
  <si>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</si>
  <si>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</si>
  <si>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</si>
  <si>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</si>
  <si>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</si>
  <si>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</si>
  <si>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02/19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</si>
  <si>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</si>
  <si>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</si>
  <si>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ZMĚNA ZPŮSOBU VYTÁPĚNÍ A STAVEBNÍ ÚPRAVY OBJEKTU</t>
  </si>
  <si>
    <t>KSO:</t>
  </si>
  <si>
    <t/>
  </si>
  <si>
    <t>CC-CZ:</t>
  </si>
  <si>
    <t>Místo:</t>
  </si>
  <si>
    <t>Nejdek, Chodovská č.p. 465</t>
  </si>
  <si>
    <t>Datum:</t>
  </si>
  <si>
    <t>5. 12. 2019</t>
  </si>
  <si>
    <t>Zadavatel:</t>
  </si>
  <si>
    <t>IČ:</t>
  </si>
  <si>
    <t>00254801</t>
  </si>
  <si>
    <t>MěÚ Nejdek, náměstí Karla IV. 23, 362 21 Nejdek</t>
  </si>
  <si>
    <t>DIČ:</t>
  </si>
  <si>
    <t>CZ00254801</t>
  </si>
  <si>
    <t>Uchazeč:</t>
  </si>
  <si>
    <t>Vyplň údaj</t>
  </si>
  <si>
    <t>Projektant:</t>
  </si>
  <si>
    <t>03122905</t>
  </si>
  <si>
    <t>Ing. Milan Snopek, Švabinského 1729, 35601 Sokolov</t>
  </si>
  <si>
    <t>Zpracovatel:</t>
  </si>
  <si>
    <t>86988344</t>
  </si>
  <si>
    <t>MgA. Jan Nájemník, Kraslická 515, 35601 Sokolov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</si>
  <si>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</si>
  <si>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</si>
  <si>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</si>
  <si>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</si>
  <si>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</si>
  <si>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</si>
  <si>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</si>
  <si>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</si>
  <si>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</si>
  <si>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</si>
  <si>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</si>
  <si>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</si>
  <si>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</si>
  <si>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</si>
  <si>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</si>
  <si>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</si>
  <si>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</si>
  <si>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</si>
  <si>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</si>
  <si>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</si>
  <si>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</si>
  <si>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</si>
  <si>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</si>
  <si>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</si>
  <si>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</si>
  <si>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</si>
  <si>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</si>
  <si>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</si>
  <si>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</si>
  <si>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</si>
  <si>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</si>
  <si>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</si>
  <si>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</si>
  <si>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</si>
  <si>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</si>
  <si>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</si>
  <si>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</si>
  <si>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</si>
  <si>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</si>
  <si>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</si>
  <si>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</si>
  <si>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</si>
  <si>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</si>
  <si>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</si>
  <si>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</si>
  <si>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</si>
  <si>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</si>
  <si>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</si>
  <si>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</si>
  <si>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</si>
  <si>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</si>
  <si>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</si>
  <si>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</si>
  <si>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</si>
  <si>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</si>
  <si>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</si>
  <si>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</si>
  <si>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</si>
  <si>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</si>
  <si>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</si>
  <si>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</si>
  <si>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</si>
  <si>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</si>
  <si>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</si>
  <si>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</si>
  <si>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</si>
  <si>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</si>
  <si>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</si>
  <si>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</si>
  <si>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727 - Zdravotechnika - požární ochrana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</si>
  <si>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</si>
  <si>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</si>
  <si>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</si>
  <si>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</si>
  <si>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</si>
  <si>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</si>
  <si>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</si>
  <si>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</si>
  <si>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</si>
  <si>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</si>
  <si>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</si>
  <si>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</si>
  <si>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</si>
  <si>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</si>
  <si>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</si>
  <si>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</si>
  <si>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</si>
  <si>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</si>
  <si>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</si>
  <si>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VRN5 - Finanční náklady</t>
  </si>
  <si>
    <t xml:space="preserve">    VRN7 - Provozní vlivy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</si>
  <si>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</si>
  <si>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</si>
  <si>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</si>
  <si>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</si>
  <si>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</si>
  <si>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</si>
  <si>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</si>
  <si>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</si>
  <si>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</si>
  <si>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</si>
  <si>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</si>
  <si>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</si>
  <si>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</si>
  <si>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</si>
  <si>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</si>
  <si>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</si>
  <si>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</si>
  <si>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</si>
  <si>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</si>
  <si>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</si>
  <si>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</si>
  <si>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</t>
  </si>
  <si>
    <t>K</t>
  </si>
  <si>
    <t>113107111</t>
  </si>
  <si>
    <t>Odstranění podkladů nebo krytů ručně s přemístěním hmot na skládku na vzdálenost do 3 m nebo s naložením na dopravní prostředek z kameniva těženého, o tl. vrstvy do 100 mm</t>
  </si>
  <si>
    <t>m2</t>
  </si>
  <si>
    <t>CS ÚRS 2019 01</t>
  </si>
  <si>
    <t>2</t>
  </si>
  <si>
    <t>-1424996477</t>
  </si>
  <si>
    <t>5</t>
  </si>
  <si>
    <t>113107141</t>
  </si>
  <si>
    <t>Odstranění podkladů nebo krytů ručně s přemístěním hmot na skládku na vzdálenost do 3 m nebo s naložením na dopravní prostředek živičných, o tl. vrstvy do 50 mm</t>
  </si>
  <si>
    <t>-1594923286</t>
  </si>
  <si>
    <t>122201401</t>
  </si>
  <si>
    <t>Vykopávky v zemnících na suchu s přehozením výkopku na vzdálenost do 3 m nebo s naložením na dopravní prostředek v hornině tř. 3 do 100 m3</t>
  </si>
  <si>
    <t>m3</t>
  </si>
  <si>
    <t>-397508564</t>
  </si>
  <si>
    <t>3</t>
  </si>
  <si>
    <t>122202102</t>
  </si>
  <si>
    <t>Vykopávky v zemnících na suchu pro stavbu dálnic v hornině tř. 3 do 5 000 m3</t>
  </si>
  <si>
    <t>95826215</t>
  </si>
  <si>
    <t>Zakládání</t>
  </si>
  <si>
    <t>19</t>
  </si>
  <si>
    <t>274313711</t>
  </si>
  <si>
    <t>Základy z betonu prostého pasy betonu kamenem neprokládaného tř. C 20/25 - pilíř HUP</t>
  </si>
  <si>
    <t>1754270238</t>
  </si>
  <si>
    <t>Svislé a kompletní konstrukce</t>
  </si>
  <si>
    <t>117</t>
  </si>
  <si>
    <t>317142422.XLA</t>
  </si>
  <si>
    <t>Překlad nenosný pórobetonový Ytong NEP 100-1250 dl 1250 mm</t>
  </si>
  <si>
    <t>kus</t>
  </si>
  <si>
    <t>936947455</t>
  </si>
  <si>
    <t>90</t>
  </si>
  <si>
    <t>M</t>
  </si>
  <si>
    <t>13010716</t>
  </si>
  <si>
    <t>ocel profilová IPN 140 jakost 11 375</t>
  </si>
  <si>
    <t>t</t>
  </si>
  <si>
    <t>8</t>
  </si>
  <si>
    <t>-1365371072</t>
  </si>
  <si>
    <t>91</t>
  </si>
  <si>
    <t>317944323</t>
  </si>
  <si>
    <t>Válcované nosníky dodatečně osazované do připravených otvorů bez zazdění hlav č. 14 až 22</t>
  </si>
  <si>
    <t>-468165143</t>
  </si>
  <si>
    <t>118</t>
  </si>
  <si>
    <t>342272225.XLA</t>
  </si>
  <si>
    <t>Příčka z tvárnic Ytong Klasik 100 na tenkovrstvou maltu tl 100 mm</t>
  </si>
  <si>
    <t>413382634</t>
  </si>
  <si>
    <t>300</t>
  </si>
  <si>
    <t>346244352</t>
  </si>
  <si>
    <t>Obezdívka koupelnových van ploch rovných z přesných pórobetonových tvárnic, na tenké maltové lože, tl. 50 mm</t>
  </si>
  <si>
    <t>-781381012</t>
  </si>
  <si>
    <t>92</t>
  </si>
  <si>
    <t>346244381</t>
  </si>
  <si>
    <t>Plentování ocelových válcovaných nosníků jednostranné cihlami na maltu, výška stojiny do 200 mm</t>
  </si>
  <si>
    <t>-1367702998</t>
  </si>
  <si>
    <t>Komunikace pozemní</t>
  </si>
  <si>
    <t>10</t>
  </si>
  <si>
    <t>565161111</t>
  </si>
  <si>
    <t>Vyrovnání povrchu dosavadních podkladů s rozprostřením hmot a zhutněním obalovaným kamenivem ACP (OK) tl. 80 mm</t>
  </si>
  <si>
    <t>-2045514568</t>
  </si>
  <si>
    <t>11</t>
  </si>
  <si>
    <t>566201111</t>
  </si>
  <si>
    <t>Úprava dosavadního krytu z kameniva drceného jako podklad pro nový kryt s vyrovnáním profilu v příčném i podélném směru, s vlhčením a zhutněním, s doplněním kamenivem drceným, jeho rozprostřením a zhutněním, v množství do 0,04 m3/m2</t>
  </si>
  <si>
    <t>1509553407</t>
  </si>
  <si>
    <t>12</t>
  </si>
  <si>
    <t>566901161</t>
  </si>
  <si>
    <t>Vyspravení podkladu po překopech inženýrských sítí plochy do 15 m2 s rozprostřením a zhutněním obalovaným kamenivem ACP (OK) tl. 100 mm</t>
  </si>
  <si>
    <t>-1609473234</t>
  </si>
  <si>
    <t>6</t>
  </si>
  <si>
    <t>Úpravy povrchů, podlahy a osazování výplní</t>
  </si>
  <si>
    <t>115</t>
  </si>
  <si>
    <t>611111121</t>
  </si>
  <si>
    <t>Vyspravení povrchu vnitřních ploch monolitických betonových nebo železobetonových konstrukcí rozetřením vysprávky do ztracena maltou cementovou lokálně v rozsahu vyspravované plochy do 30 % z celkové plochy</t>
  </si>
  <si>
    <t>1320900803</t>
  </si>
  <si>
    <t>125</t>
  </si>
  <si>
    <t>611341121</t>
  </si>
  <si>
    <t>Omítka sádrová nebo vápenosádrová vnitřních ploch nanášená ručně jednovrstvá, tloušťky do 10 mm hladká vodorovných konstrukcí stropů rovných</t>
  </si>
  <si>
    <t>-1238766126</t>
  </si>
  <si>
    <t>116</t>
  </si>
  <si>
    <t>612111121</t>
  </si>
  <si>
    <t>Vyspravení povrchu neomítaných vnitřních ploch monolitických betonových nebo železobetonových konstrukcí rozetřením vysprávky do ztracena maltou cementovou lokálně v rozsahu vyspravované plochy do 30 % z celkové plochy stěn</t>
  </si>
  <si>
    <t>-255898797</t>
  </si>
  <si>
    <t>119</t>
  </si>
  <si>
    <t>612142001</t>
  </si>
  <si>
    <t>Potažení vnitřních ploch pletivem v ploše nebo pruzích, na plném podkladu sklovláknitým vtlačením do tmelu stěn</t>
  </si>
  <si>
    <t>1694607147</t>
  </si>
  <si>
    <t>120</t>
  </si>
  <si>
    <t>612232051</t>
  </si>
  <si>
    <t>Montáž vnitřního zateplení ostění nebo nadpraží z polyuretanových desek hloubky špalet přes 200 do 400 mm, tloušťky desek do 40 mm</t>
  </si>
  <si>
    <t>m</t>
  </si>
  <si>
    <t>872799480</t>
  </si>
  <si>
    <t>121</t>
  </si>
  <si>
    <t>28376360</t>
  </si>
  <si>
    <t>deska XPS strukturovaný povrch hrana rovná λ=0,034 tl 20mm</t>
  </si>
  <si>
    <t>-1813566290</t>
  </si>
  <si>
    <t>VV</t>
  </si>
  <si>
    <t>4,095*1,1 'Přepočtené koeficientem množství</t>
  </si>
  <si>
    <t>122</t>
  </si>
  <si>
    <t>28376365</t>
  </si>
  <si>
    <t>deska XPS hladký povrch λ=0,034 tl 40mm</t>
  </si>
  <si>
    <t>1151703317</t>
  </si>
  <si>
    <t>15,778*1,1 'Přepočtené koeficientem množství</t>
  </si>
  <si>
    <t>124</t>
  </si>
  <si>
    <t>612321121</t>
  </si>
  <si>
    <t>Omítka vápenocementová vnitřních ploch nanášená ručně jednovrstvá, tloušťky do 10 mm hladká svislých konstrukcí stěn</t>
  </si>
  <si>
    <t>782158969</t>
  </si>
  <si>
    <t>135</t>
  </si>
  <si>
    <t>612341121</t>
  </si>
  <si>
    <t>Omítka sádrová nebo vápenosádrová vnitřních ploch nanášená ručně jednovrstvá, tloušťky do 10 mm hladká svislých konstrukcí stěn</t>
  </si>
  <si>
    <t>2088088221</t>
  </si>
  <si>
    <t>126</t>
  </si>
  <si>
    <t>621131121</t>
  </si>
  <si>
    <t>Podkladní a spojovací vrstva vnějších omítaných ploch penetrace akrylát-silikonová nanášená ručně podhledů</t>
  </si>
  <si>
    <t>-1459129863</t>
  </si>
  <si>
    <t>127</t>
  </si>
  <si>
    <t>622131121</t>
  </si>
  <si>
    <t>Podkladní a spojovací vrstva vnějších omítaných ploch penetrace akrylát-silikonová nanášená ručně stěn</t>
  </si>
  <si>
    <t>913334528</t>
  </si>
  <si>
    <t>316</t>
  </si>
  <si>
    <t>642942111</t>
  </si>
  <si>
    <t>Osazování zárubní nebo rámů kovových dveřních lisovaných nebo z úhelníků bez dveřních křídel plochy otvoru do 2,5 m2 (700, 800mm)</t>
  </si>
  <si>
    <t>-908567563</t>
  </si>
  <si>
    <t>317</t>
  </si>
  <si>
    <t>55331115</t>
  </si>
  <si>
    <t>zárubeň ocelová pro běžné zdění hranatý profil 700 levá,pravá</t>
  </si>
  <si>
    <t>-617774474</t>
  </si>
  <si>
    <t>318</t>
  </si>
  <si>
    <t>55331117</t>
  </si>
  <si>
    <t>zárubeň ocelová pro běžné zdění hranatý profil 800 levá,pravá</t>
  </si>
  <si>
    <t>-61190922</t>
  </si>
  <si>
    <t>319</t>
  </si>
  <si>
    <t>55331203</t>
  </si>
  <si>
    <t>zárubeň ocelová pro běžné zdění hranatý profil s drážkou 110 900 levá,pravá</t>
  </si>
  <si>
    <t>896257423</t>
  </si>
  <si>
    <t>87</t>
  </si>
  <si>
    <t>642945111</t>
  </si>
  <si>
    <t>Osazování ocelových zárubní protipožárních nebo protiplynových dveří do vynechaného otvoru, s obetonováním, dveří jednokřídlových do 2,5 m2</t>
  </si>
  <si>
    <t>897110962</t>
  </si>
  <si>
    <t>88</t>
  </si>
  <si>
    <t>SPL.0011668.URS</t>
  </si>
  <si>
    <t>zárubeň obložková (protipožární provedení)pro dveře 1křídlové 60,70,80,90x197 cm, tl. 6 - 17 cm fólie dub,buk a bílá</t>
  </si>
  <si>
    <t>-136784449</t>
  </si>
  <si>
    <t>Trubní vedení</t>
  </si>
  <si>
    <t>17</t>
  </si>
  <si>
    <t>871161211</t>
  </si>
  <si>
    <t>Montáž plynovodního potrubí z plastů v otevřeném výkopu z polyetylenu PE 100 svařovaných elektrotvarovkou SDR 11/PN16 D 32 x 3,0 mm</t>
  </si>
  <si>
    <t>233483253</t>
  </si>
  <si>
    <t>20</t>
  </si>
  <si>
    <t>28613595X</t>
  </si>
  <si>
    <t>Plynoměrová skříň - nenastrojená</t>
  </si>
  <si>
    <t>ks</t>
  </si>
  <si>
    <t>-1887346227</t>
  </si>
  <si>
    <t>9</t>
  </si>
  <si>
    <t>Ostatní konstrukce a práce, bourání</t>
  </si>
  <si>
    <t>913911221</t>
  </si>
  <si>
    <t>Montáž a demontáž akumulátorů a zásobníků dočasného dopravního značení Příplatek za první a každý další den použití akumulátorů a zásobníků dočasného dopravního značení k ceně 91-1121</t>
  </si>
  <si>
    <t>-1024452434</t>
  </si>
  <si>
    <t>13</t>
  </si>
  <si>
    <t>938908411</t>
  </si>
  <si>
    <t>Čištění vozovek splachováním vodou povrchu podkladu nebo krytu živičného, betonového nebo dlážděného</t>
  </si>
  <si>
    <t>-972815621</t>
  </si>
  <si>
    <t>286</t>
  </si>
  <si>
    <t>953841191</t>
  </si>
  <si>
    <t>Komínové nástavce nerezové Příplatek k cenám za ukončení komínového nástavce komínovou stříškou světlý průměr vložky do 160 mm</t>
  </si>
  <si>
    <t>-1761143324</t>
  </si>
  <si>
    <t>287</t>
  </si>
  <si>
    <t>953845213</t>
  </si>
  <si>
    <t>Vyvložkování stávajících komínových nebo větracích průduchů nerezovými vložkami ohebnými, včetně ukončení komínu komínového tělesa výšky 3 m světlý průměr vložky přes 130 m do 160 mm</t>
  </si>
  <si>
    <t>soubor</t>
  </si>
  <si>
    <t>-484826992</t>
  </si>
  <si>
    <t>288</t>
  </si>
  <si>
    <t>953845222</t>
  </si>
  <si>
    <t>Vyvložkování stávajících komínových nebo větracích průduchů nerezovými vložkami ohebnými, včetně ukončení komínu svislého kouřovodu výšky 3 m Příplatek k cenám za každý další i započatý metr výšky komínového průduchu přes 3 m světlý průměr vložky přes 100 m do 130 mm</t>
  </si>
  <si>
    <t>2062050834</t>
  </si>
  <si>
    <t>24</t>
  </si>
  <si>
    <t>962031133</t>
  </si>
  <si>
    <t>Bourání příček z cihel, tvárnic nebo příčkovek z cihel pálených, plných nebo dutých na maltu vápennou nebo vápenocementovou, tl. do 150 mm - 1.NP</t>
  </si>
  <si>
    <t>-255259652</t>
  </si>
  <si>
    <t>43</t>
  </si>
  <si>
    <t>965081213</t>
  </si>
  <si>
    <t>Bourání podlah z dlaždic bez podkladního lože nebo mazaniny, s jakoukoliv výplní spár keramických nebo xylolitových tl. do 10 mm, plochy přes 1 m2</t>
  </si>
  <si>
    <t>1753093361</t>
  </si>
  <si>
    <t>40</t>
  </si>
  <si>
    <t>968062244</t>
  </si>
  <si>
    <t>Vybourání dřevěných rámů oken s křídly, dveřních zárubní, vrat, stěn, ostění nebo obkladů rámů oken s křídly jednoduchých, plochy do 1 m2</t>
  </si>
  <si>
    <t>1294347213</t>
  </si>
  <si>
    <t>39</t>
  </si>
  <si>
    <t>968062245</t>
  </si>
  <si>
    <t>Vybourání dřevěných rámů oken s křídly, dveřních zárubní, vrat, stěn, ostění nebo obkladů rámů oken s křídly jednoduchých, plochy do 2 m2</t>
  </si>
  <si>
    <t>-125167797</t>
  </si>
  <si>
    <t>38</t>
  </si>
  <si>
    <t>968062356</t>
  </si>
  <si>
    <t>Vybourání dřevěných rámů oken s křídly, dveřních zárubní, vrat, stěn, ostění nebo obkladů rámů oken s křídly dvojitých, plochy do 4 m2</t>
  </si>
  <si>
    <t>-828417464</t>
  </si>
  <si>
    <t>26</t>
  </si>
  <si>
    <t>971024561</t>
  </si>
  <si>
    <t>Vybourání otvorů ve zdivu základovém nebo nadzákladovém kamenném, smíšeném kamenném, na maltu vápennou nebo vápenocementovou, plochy do 1 m2, tl. do 600 mm</t>
  </si>
  <si>
    <t>-30377119</t>
  </si>
  <si>
    <t>28</t>
  </si>
  <si>
    <t>-66319557</t>
  </si>
  <si>
    <t>27</t>
  </si>
  <si>
    <t>971024651</t>
  </si>
  <si>
    <t>Vybourání otvorů ve zdivu základovém nebo nadzákladovém kamenném, smíšeném kamenném, na maltu vápennou nebo vápenocementovou, plochy do 4 m2, tl. do 600 mm</t>
  </si>
  <si>
    <t>-277994881</t>
  </si>
  <si>
    <t>29</t>
  </si>
  <si>
    <t>974031122</t>
  </si>
  <si>
    <t>Vysekání rýh ve zdivu cihelném na maltu vápennou nebo vápenocementovou do hl. 30 mm a šířky do 70 mm</t>
  </si>
  <si>
    <t>64415338</t>
  </si>
  <si>
    <t>30</t>
  </si>
  <si>
    <t>974031132</t>
  </si>
  <si>
    <t>Vysekání rýh ve zdivu cihelném na maltu vápennou nebo vápenocementovou do hl. 50 mm a šířky do 70 mm</t>
  </si>
  <si>
    <t>1924538183</t>
  </si>
  <si>
    <t>32</t>
  </si>
  <si>
    <t>974042543</t>
  </si>
  <si>
    <t>Vysekání rýh v betonové nebo jiné monolitické dlažbě s betonovým podkladem do hl.70 mm a šířky do 100 mm</t>
  </si>
  <si>
    <t>-846134010</t>
  </si>
  <si>
    <t>31</t>
  </si>
  <si>
    <t>974042575</t>
  </si>
  <si>
    <t>Vysekání rýh v betonové nebo jiné monolitické dlažbě s betonovým podkladem do hl. 200 mm a šířky do 200 mm</t>
  </si>
  <si>
    <t>1867774224</t>
  </si>
  <si>
    <t>33</t>
  </si>
  <si>
    <t>977131119</t>
  </si>
  <si>
    <t>Vrty příklepovými vrtáky do cihelného zdiva nebo prostého betonu průměru přes 28 do 32 mm - 2.NP</t>
  </si>
  <si>
    <t>-215015871</t>
  </si>
  <si>
    <t>34</t>
  </si>
  <si>
    <t>977131119x</t>
  </si>
  <si>
    <t>Vrty příklepovými vrtáky do cihelného zdiva nebo prostého betonu průměru přes 28 do 32 mm - 1.NP</t>
  </si>
  <si>
    <t>330419838</t>
  </si>
  <si>
    <t>35</t>
  </si>
  <si>
    <t>977131219</t>
  </si>
  <si>
    <t>Vrty příklepovými vrtáky do cihelného zdiva nebo prostého betonu dovrchní (směrem vzhůru), průměru přes 28 do 32 mm</t>
  </si>
  <si>
    <t>-1512990695</t>
  </si>
  <si>
    <t>37</t>
  </si>
  <si>
    <t>977151116</t>
  </si>
  <si>
    <t>Jádrové vrty diamantovými korunkami do stavebních materiálů (železobetonu, betonu, cihel, obkladů, dlažeb, kamene) průměru přes 70 do 80 mm (přípojka plynu)</t>
  </si>
  <si>
    <t>-1112212971</t>
  </si>
  <si>
    <t>36</t>
  </si>
  <si>
    <t>977151124</t>
  </si>
  <si>
    <t>Jádrové vrty diamantovými korunkami do stavebních materiálů (železobetonu, betonu, cihel, obkladů, dlažeb, kamene) průměru přes 150 do 180 mm (prostupy stropem)</t>
  </si>
  <si>
    <t>-1672975375</t>
  </si>
  <si>
    <t>44</t>
  </si>
  <si>
    <t>978059541</t>
  </si>
  <si>
    <t>Odsekání obkladů stěn včetně otlučení podkladní omítky až na zdivo z obkládaček vnitřních, z jakýchkoliv materiálů, plochy přes 1 m2</t>
  </si>
  <si>
    <t>46943465</t>
  </si>
  <si>
    <t>997</t>
  </si>
  <si>
    <t>Přesun sutě</t>
  </si>
  <si>
    <t>997221141</t>
  </si>
  <si>
    <t>Vodorovná doprava suti stavebním kolečkem s naložením a se složením ze sypkých materiálů, na vzdálenost do 50 m</t>
  </si>
  <si>
    <t>-1162493903</t>
  </si>
  <si>
    <t>321</t>
  </si>
  <si>
    <t>997221571</t>
  </si>
  <si>
    <t>Vodorovná doprava vybouraných hmot bez naložení, ale se složením a s hrubým urovnáním na vzdálenost do 1 km</t>
  </si>
  <si>
    <t>409367713</t>
  </si>
  <si>
    <t>322</t>
  </si>
  <si>
    <t>997221579</t>
  </si>
  <si>
    <t>Vodorovná doprava vybouraných hmot bez naložení, ale se složením a s hrubým urovnáním na vzdálenost Příplatek k ceně za každý další i započatý 1 km přes 1 km</t>
  </si>
  <si>
    <t>-61593187</t>
  </si>
  <si>
    <t>323</t>
  </si>
  <si>
    <t>-242916690</t>
  </si>
  <si>
    <t>997221611</t>
  </si>
  <si>
    <t>Nakládání na dopravní prostředky pro vodorovnou dopravu suti</t>
  </si>
  <si>
    <t>-834548749</t>
  </si>
  <si>
    <t>997221845</t>
  </si>
  <si>
    <t>Poplatek za uložení stavebního odpadu na skládce (skládkovné) asfaltového bez obsahu dehtu zatříděného do Katalogu odpadů pod kódem 170 302</t>
  </si>
  <si>
    <t>852121362</t>
  </si>
  <si>
    <t>998</t>
  </si>
  <si>
    <t>Přesun hmot</t>
  </si>
  <si>
    <t>998276101</t>
  </si>
  <si>
    <t>Přesun hmot pro trubní vedení hloubené z trub z plastických hmot nebo sklolaminátových pro vodovody nebo kanalizace v otevřeném výkopu dopravní vzdálenost do 15 m</t>
  </si>
  <si>
    <t>-2139975804</t>
  </si>
  <si>
    <t>PSV</t>
  </si>
  <si>
    <t>Práce a dodávky PSV</t>
  </si>
  <si>
    <t>721</t>
  </si>
  <si>
    <t>Zdravotechnika - vnitřní kanalizace</t>
  </si>
  <si>
    <t>227</t>
  </si>
  <si>
    <t>721110962</t>
  </si>
  <si>
    <t>Opravy odpadního potrubí kameninového propojení dosavadního potrubí DN 125</t>
  </si>
  <si>
    <t>16</t>
  </si>
  <si>
    <t>-1238645146</t>
  </si>
  <si>
    <t>228</t>
  </si>
  <si>
    <t>721171906</t>
  </si>
  <si>
    <t>Opravy odpadního potrubí plastového vsazení odbočky do potrubí DN 125</t>
  </si>
  <si>
    <t>1498732177</t>
  </si>
  <si>
    <t>149</t>
  </si>
  <si>
    <t>721174005</t>
  </si>
  <si>
    <t>Potrubí z plastových trub polypropylenové svodné (ležaté) DN 110</t>
  </si>
  <si>
    <t>-472831502</t>
  </si>
  <si>
    <t>150</t>
  </si>
  <si>
    <t>721174042</t>
  </si>
  <si>
    <t>Potrubí z plastových trub polypropylenové připojovací DN 40</t>
  </si>
  <si>
    <t>-480979869</t>
  </si>
  <si>
    <t>151</t>
  </si>
  <si>
    <t>721174043</t>
  </si>
  <si>
    <t>Potrubí z plastových trub polypropylenové připojovací DN 50</t>
  </si>
  <si>
    <t>810899597</t>
  </si>
  <si>
    <t>152</t>
  </si>
  <si>
    <t>721174044</t>
  </si>
  <si>
    <t>Potrubí z plastových trub polypropylenové připojovací DN 75</t>
  </si>
  <si>
    <t>-1299895914</t>
  </si>
  <si>
    <t>154</t>
  </si>
  <si>
    <t>721194104</t>
  </si>
  <si>
    <t>Vyměření přípojek na potrubí vyvedení a upevnění odpadních výpustek DN 40</t>
  </si>
  <si>
    <t>1529206087</t>
  </si>
  <si>
    <t>155</t>
  </si>
  <si>
    <t>721194105</t>
  </si>
  <si>
    <t>Vyměření přípojek na potrubí vyvedení a upevnění odpadních výpustek DN 50</t>
  </si>
  <si>
    <t>-1090979003</t>
  </si>
  <si>
    <t>153</t>
  </si>
  <si>
    <t>721194109</t>
  </si>
  <si>
    <t>Vyměření přípojek na potrubí vyvedení a upevnění odpadních výpustek DN 100</t>
  </si>
  <si>
    <t>1879396589</t>
  </si>
  <si>
    <t>156</t>
  </si>
  <si>
    <t>721290111</t>
  </si>
  <si>
    <t>Zkouška těsnosti kanalizace v objektech vodou do DN 125</t>
  </si>
  <si>
    <t>-1770677608</t>
  </si>
  <si>
    <t>229</t>
  </si>
  <si>
    <t>721300922</t>
  </si>
  <si>
    <t>Pročištění ležatých svodů do DN 300</t>
  </si>
  <si>
    <t>123444174</t>
  </si>
  <si>
    <t>157</t>
  </si>
  <si>
    <t>998721101</t>
  </si>
  <si>
    <t>Přesun hmot pro vnitřní kanalizace stanovený z hmotnosti přesunovaného materiálu vodorovná dopravní vzdálenost do 50 m v objektech výšky do 6 m</t>
  </si>
  <si>
    <t>239844269</t>
  </si>
  <si>
    <t>722</t>
  </si>
  <si>
    <t>Zdravotechnika - vnitřní vodovod</t>
  </si>
  <si>
    <t>164</t>
  </si>
  <si>
    <t>722130233</t>
  </si>
  <si>
    <t>Potrubí z ocelových trubek pozinkovaných závitových svařovaných běžných DN 25</t>
  </si>
  <si>
    <t>179746559</t>
  </si>
  <si>
    <t>230</t>
  </si>
  <si>
    <t>722131933</t>
  </si>
  <si>
    <t>Opravy vodovodního potrubí z ocelových trubek pozinkovaných závitových propojení dosavadního potrubí DN 25</t>
  </si>
  <si>
    <t>1549334680</t>
  </si>
  <si>
    <t>231</t>
  </si>
  <si>
    <t>722131934</t>
  </si>
  <si>
    <t>Opravy vodovodního potrubí z ocelových trubek pozinkovaných závitových propojení dosavadního potrubí DN 32</t>
  </si>
  <si>
    <t>1832709003</t>
  </si>
  <si>
    <t>158</t>
  </si>
  <si>
    <t>722176113</t>
  </si>
  <si>
    <t>Montáž potrubí z plastových trub svařovaných polyfuzně D přes 20 do 25 mm</t>
  </si>
  <si>
    <t>255345935</t>
  </si>
  <si>
    <t>159</t>
  </si>
  <si>
    <t>28615152</t>
  </si>
  <si>
    <t>trubka vodovodní tlaková PPR řada PN 20 D 20mm dl 4m</t>
  </si>
  <si>
    <t>423834322</t>
  </si>
  <si>
    <t>160</t>
  </si>
  <si>
    <t>28615153</t>
  </si>
  <si>
    <t>trubka vodovodní tlaková PPR řada PN 20 D 25mm dl 4m</t>
  </si>
  <si>
    <t>953315092</t>
  </si>
  <si>
    <t>161</t>
  </si>
  <si>
    <t>722176114</t>
  </si>
  <si>
    <t>Montáž potrubí z plastových trub svařovaných polyfuzně D přes 25 do 32 mm</t>
  </si>
  <si>
    <t>69663031</t>
  </si>
  <si>
    <t>162</t>
  </si>
  <si>
    <t>28616559</t>
  </si>
  <si>
    <t>trubka vodovodní vícevrstvá PEX 40x5,5mm DN 32</t>
  </si>
  <si>
    <t>-2060436668</t>
  </si>
  <si>
    <t>165</t>
  </si>
  <si>
    <t>722181123</t>
  </si>
  <si>
    <t>Ochrana potrubí zvuk tlumícími objímkami DN do 25 mm</t>
  </si>
  <si>
    <t>180194395</t>
  </si>
  <si>
    <t>163</t>
  </si>
  <si>
    <t>722190401</t>
  </si>
  <si>
    <t>Zřízení přípojek na potrubí vyvedení a upevnění výpustek do DN 25</t>
  </si>
  <si>
    <t>-884462965</t>
  </si>
  <si>
    <t>166</t>
  </si>
  <si>
    <t>722220152</t>
  </si>
  <si>
    <t>Armatury s jedním závitem plastové (PPR) PN 20 (SDR 6) DN 20 x G 1/2</t>
  </si>
  <si>
    <t>1167577534</t>
  </si>
  <si>
    <t>167</t>
  </si>
  <si>
    <t>722221134</t>
  </si>
  <si>
    <t>Armatury s jedním závitem ventily výtokové G 1/2</t>
  </si>
  <si>
    <t>-85479102</t>
  </si>
  <si>
    <t>169</t>
  </si>
  <si>
    <t>722240102</t>
  </si>
  <si>
    <t>Armatury z plastických hmot ventily (PPR) přímé DN 25</t>
  </si>
  <si>
    <t>-213757061</t>
  </si>
  <si>
    <t>170</t>
  </si>
  <si>
    <t>722250133</t>
  </si>
  <si>
    <t>Požární příslušenství a armatury hydrantový systém s tvarově stálou hadicí celoplechový D 25 x 30 m</t>
  </si>
  <si>
    <t>-1528540857</t>
  </si>
  <si>
    <t>168</t>
  </si>
  <si>
    <t>722263205</t>
  </si>
  <si>
    <t>Vodoměry pro vodu do 100°C závitové horizontální jednovtokové G 1/2 x 80 mm Qn 1,5</t>
  </si>
  <si>
    <t>-1131168688</t>
  </si>
  <si>
    <t>171</t>
  </si>
  <si>
    <t>722290226</t>
  </si>
  <si>
    <t>Zkoušky, proplach a desinfekce vodovodního potrubí zkoušky těsnosti vodovodního potrubí závitového do DN 50</t>
  </si>
  <si>
    <t>1414377890</t>
  </si>
  <si>
    <t>172</t>
  </si>
  <si>
    <t>722290234</t>
  </si>
  <si>
    <t>Zkoušky, proplach a desinfekce vodovodního potrubí proplach a desinfekce vodovodního potrubí do DN 80</t>
  </si>
  <si>
    <t>-177043110</t>
  </si>
  <si>
    <t>173</t>
  </si>
  <si>
    <t>998722101</t>
  </si>
  <si>
    <t>Přesun hmot pro vnitřní vodovod stanovený z hmotnosti přesunovaného materiálu vodorovná dopravní vzdálenost do 50 m v objektech výšky do 6 m</t>
  </si>
  <si>
    <t>143284459</t>
  </si>
  <si>
    <t>723</t>
  </si>
  <si>
    <t>Zdravotechnika - vnitřní plynovod</t>
  </si>
  <si>
    <t>175</t>
  </si>
  <si>
    <t>723111205</t>
  </si>
  <si>
    <t>Potrubí z ocelových trubek závitových černých spojovaných svařováním, bezešvých běžných DN 32</t>
  </si>
  <si>
    <t>-1637142955</t>
  </si>
  <si>
    <t>176</t>
  </si>
  <si>
    <t>723150341</t>
  </si>
  <si>
    <t>Potrubí z ocelových trubek hladkých redukce - zhotovení kováním přes 1 DN DN 32/ 20</t>
  </si>
  <si>
    <t>-528544548</t>
  </si>
  <si>
    <t>177</t>
  </si>
  <si>
    <t>723150366</t>
  </si>
  <si>
    <t>Potrubí z ocelových trubek hladkých chráničky Ø 44,5/2,6</t>
  </si>
  <si>
    <t>-1587296910</t>
  </si>
  <si>
    <t>179</t>
  </si>
  <si>
    <t>723160204</t>
  </si>
  <si>
    <t>Přípojky k plynoměrům spojované na závit bez ochozu G 1</t>
  </si>
  <si>
    <t>-607567893</t>
  </si>
  <si>
    <t>178</t>
  </si>
  <si>
    <t>723160334</t>
  </si>
  <si>
    <t>Přípojky k plynoměrům rozpěrky přípojek G 1</t>
  </si>
  <si>
    <t>634085490</t>
  </si>
  <si>
    <t>180</t>
  </si>
  <si>
    <t>723170114</t>
  </si>
  <si>
    <t>Potrubí z plastových trub Pe100 spojovaných elektrotvarovkami PN 0,4 MPa (SDR 11) D 32 x 3,0 mm</t>
  </si>
  <si>
    <t>1536834024</t>
  </si>
  <si>
    <t>181</t>
  </si>
  <si>
    <t>723190104.IVR</t>
  </si>
  <si>
    <t>Přípojka plynovodní nerezová hadice FLEXIGAS IVAR G1/2 F x G1/2 F délky 75 cm spojovaná na závit</t>
  </si>
  <si>
    <t>1784222949</t>
  </si>
  <si>
    <t>182</t>
  </si>
  <si>
    <t>723190253</t>
  </si>
  <si>
    <t>Přípojky plynovodní ke strojům a zařízením z trubek vyvedení a upevnění plynovodních výpustek na potrubí DN 25</t>
  </si>
  <si>
    <t>-1907954424</t>
  </si>
  <si>
    <t>183</t>
  </si>
  <si>
    <t>723214114</t>
  </si>
  <si>
    <t>Armatury přírubové plynové filtry těleso uhlíková ocel PN 25 do 70°C (C 26 601 525) DN 25</t>
  </si>
  <si>
    <t>188869515</t>
  </si>
  <si>
    <t>185</t>
  </si>
  <si>
    <t>723230232</t>
  </si>
  <si>
    <t xml:space="preserve">Armatury se dvěma závity kulové uzávěry s integrovanou tlakovou zátkou pro měření provozního přetlaku a zkoušku těsnosti G 1 </t>
  </si>
  <si>
    <t>-1549956396</t>
  </si>
  <si>
    <t>188</t>
  </si>
  <si>
    <t>723231164</t>
  </si>
  <si>
    <t>Armatury se dvěma závity kohouty kulové PN 42 do 185°C plnoprůtokové vnitřní závit těžká řada G 1</t>
  </si>
  <si>
    <t>181015414</t>
  </si>
  <si>
    <t>187</t>
  </si>
  <si>
    <t>723234311.GMR</t>
  </si>
  <si>
    <t>Regulátor tlaku plynu RP-6z středotlaký jednostupňový pro zemní plyn</t>
  </si>
  <si>
    <t>-1863599514</t>
  </si>
  <si>
    <t>215</t>
  </si>
  <si>
    <t>723239102</t>
  </si>
  <si>
    <t>Armatury se dvěma závity montáž armatur se dvěma závity ostatních typů G 3/4</t>
  </si>
  <si>
    <t>-1225269465</t>
  </si>
  <si>
    <t>216</t>
  </si>
  <si>
    <t>IVR.G2T407C00</t>
  </si>
  <si>
    <t>Kulový uzávěr plyn rohový - s FIREBAG - 3/4"Mx3/4"F</t>
  </si>
  <si>
    <t>-2068768387</t>
  </si>
  <si>
    <t>217</t>
  </si>
  <si>
    <t>55138502</t>
  </si>
  <si>
    <t>trubka nerezová ohebná pro plyn vlnovcová DN 15 3/4"</t>
  </si>
  <si>
    <t>-11564993</t>
  </si>
  <si>
    <t>189</t>
  </si>
  <si>
    <t>998723101</t>
  </si>
  <si>
    <t>Přesun hmot pro vnitřní plynovod stanovený z hmotnosti přesunovaného materiálu vodorovná dopravní vzdálenost do 50 m v objektech výšky do 6 m</t>
  </si>
  <si>
    <t>671425686</t>
  </si>
  <si>
    <t>725</t>
  </si>
  <si>
    <t>Zdravotechnika - zařizovací předměty</t>
  </si>
  <si>
    <t>218</t>
  </si>
  <si>
    <t>725110811</t>
  </si>
  <si>
    <t>Demontáž klozetů splachovacích s nádrží nebo tlakovým splachovačem</t>
  </si>
  <si>
    <t>-2061914787</t>
  </si>
  <si>
    <t>192</t>
  </si>
  <si>
    <t>725119121</t>
  </si>
  <si>
    <t>Zařízení záchodů montáž klozetových mís standardních</t>
  </si>
  <si>
    <t>1843972726</t>
  </si>
  <si>
    <t>193</t>
  </si>
  <si>
    <t>64231111</t>
  </si>
  <si>
    <t>klozet keramický bílý samostatně stojící ploché splachování bílý 360x510x400mm</t>
  </si>
  <si>
    <t>1959537938</t>
  </si>
  <si>
    <t>219</t>
  </si>
  <si>
    <t>725210821</t>
  </si>
  <si>
    <t>Demontáž umyvadel bez výtokových armatur umyvadel</t>
  </si>
  <si>
    <t>218443667</t>
  </si>
  <si>
    <t>194</t>
  </si>
  <si>
    <t>725219102</t>
  </si>
  <si>
    <t>Umyvadla montáž umyvadel ostatních typů na šrouby do zdiva</t>
  </si>
  <si>
    <t>-1868612521</t>
  </si>
  <si>
    <t>195</t>
  </si>
  <si>
    <t>64211054</t>
  </si>
  <si>
    <t>umyvadlo keramické závěsné s otvorem bílé š 600mm</t>
  </si>
  <si>
    <t>1325965091</t>
  </si>
  <si>
    <t>220</t>
  </si>
  <si>
    <t>725220842</t>
  </si>
  <si>
    <t>Demontáž van ocelových volně stojících</t>
  </si>
  <si>
    <t>-1151541604</t>
  </si>
  <si>
    <t>196</t>
  </si>
  <si>
    <t>725229102</t>
  </si>
  <si>
    <t>Vany bez výtokových armatur montáž van se zápachovou uzávěrkou ocelových</t>
  </si>
  <si>
    <t>1831617720</t>
  </si>
  <si>
    <t>197</t>
  </si>
  <si>
    <t>55220504</t>
  </si>
  <si>
    <t>vana plechová smaltovaná bílá 1700x700mm</t>
  </si>
  <si>
    <t>56214678</t>
  </si>
  <si>
    <t>198</t>
  </si>
  <si>
    <t>56245724</t>
  </si>
  <si>
    <t>dvířka vanová bílá 200x200mm</t>
  </si>
  <si>
    <t>-167140250</t>
  </si>
  <si>
    <t>221</t>
  </si>
  <si>
    <t>725240812</t>
  </si>
  <si>
    <t>Demontáž sprchových kabin a vaniček bez výtokových armatur vaniček</t>
  </si>
  <si>
    <t>-514244986</t>
  </si>
  <si>
    <t>199</t>
  </si>
  <si>
    <t>725241901</t>
  </si>
  <si>
    <t>Sprchové vaničky montáž sprchových vaniček</t>
  </si>
  <si>
    <t>728490828</t>
  </si>
  <si>
    <t>200</t>
  </si>
  <si>
    <t>55423000</t>
  </si>
  <si>
    <t>vanička sprchová akrylátová čtvercová 800x800mm</t>
  </si>
  <si>
    <t>-128882066</t>
  </si>
  <si>
    <t>222</t>
  </si>
  <si>
    <t>725310823</t>
  </si>
  <si>
    <t>Demontáž dřezů jednodílných bez výtokových armatur vestavěných v kuchyňských sestavách</t>
  </si>
  <si>
    <t>-1352068592</t>
  </si>
  <si>
    <t>201</t>
  </si>
  <si>
    <t>725319111</t>
  </si>
  <si>
    <t>Dřezy bez výtokových armatur montáž dřezů ostatních typů</t>
  </si>
  <si>
    <t>-758899965</t>
  </si>
  <si>
    <t>202</t>
  </si>
  <si>
    <t>55231082</t>
  </si>
  <si>
    <t>dřez nerez s odkládací ploškou vestavný matný 560x480mm</t>
  </si>
  <si>
    <t>1754661347</t>
  </si>
  <si>
    <t>223</t>
  </si>
  <si>
    <t>725530823</t>
  </si>
  <si>
    <t>Demontáž elektrických zásobníkových ohřívačů vody tlakových od 50 do 200 l</t>
  </si>
  <si>
    <t>1138530710</t>
  </si>
  <si>
    <t>203</t>
  </si>
  <si>
    <t>725539204</t>
  </si>
  <si>
    <t>Elektrické ohřívače zásobníkové montáž tlakových ohřívačů závěsných (svislých nebo vodorovných) přes 80 do 125 l</t>
  </si>
  <si>
    <t>-1530496391</t>
  </si>
  <si>
    <t>204</t>
  </si>
  <si>
    <t>DZD.1108108101</t>
  </si>
  <si>
    <t>ohřívač vody zásobníkový závěsný, svislý objem 100 l</t>
  </si>
  <si>
    <t>-208280982</t>
  </si>
  <si>
    <t>205</t>
  </si>
  <si>
    <t>48438691</t>
  </si>
  <si>
    <t>ohřívač vody elektrický zásobníkový závěsný akumulační svislý příkon 125L 2kW</t>
  </si>
  <si>
    <t>-1508230127</t>
  </si>
  <si>
    <t>212</t>
  </si>
  <si>
    <t>725811115</t>
  </si>
  <si>
    <t>Ventily nástěnné s pevným výtokem G 1/2 x 80 mm</t>
  </si>
  <si>
    <t>-309645403</t>
  </si>
  <si>
    <t>213</t>
  </si>
  <si>
    <t>725819401</t>
  </si>
  <si>
    <t>Ventily montáž ventilů ostatních typů rohových s připojovací trubičkou G 1/2</t>
  </si>
  <si>
    <t>-685318533</t>
  </si>
  <si>
    <t>214</t>
  </si>
  <si>
    <t>725819401X</t>
  </si>
  <si>
    <t>Rohový ventil</t>
  </si>
  <si>
    <t>-692516556</t>
  </si>
  <si>
    <t>226</t>
  </si>
  <si>
    <t>725820801</t>
  </si>
  <si>
    <t>Demontáž baterií nástěnných do G 3/4</t>
  </si>
  <si>
    <t>-103404323</t>
  </si>
  <si>
    <t>206</t>
  </si>
  <si>
    <t>725829101</t>
  </si>
  <si>
    <t>Baterie dřezové montáž ostatních typů nástěnných pákových nebo klasických</t>
  </si>
  <si>
    <t>1848977050</t>
  </si>
  <si>
    <t>207</t>
  </si>
  <si>
    <t>55143977</t>
  </si>
  <si>
    <t>baterie dřezová páková nástěnná s kulatým ústím 200mm</t>
  </si>
  <si>
    <t>1219123365</t>
  </si>
  <si>
    <t>208</t>
  </si>
  <si>
    <t>725829121</t>
  </si>
  <si>
    <t>Baterie umyvadlové montáž ostatních typů nástěnných pákových nebo klasických</t>
  </si>
  <si>
    <t>-18684123</t>
  </si>
  <si>
    <t>209</t>
  </si>
  <si>
    <t>55143990</t>
  </si>
  <si>
    <t>baterie umyvadlová stojánková klasická bez výpusti otáčívé ústí 150mm</t>
  </si>
  <si>
    <t>-760240170</t>
  </si>
  <si>
    <t>210</t>
  </si>
  <si>
    <t>725839101</t>
  </si>
  <si>
    <t>Baterie vanové montáž ostatních typů nástěnných nebo stojánkových G 1/2</t>
  </si>
  <si>
    <t>-1097935842</t>
  </si>
  <si>
    <t>211</t>
  </si>
  <si>
    <t>55144829</t>
  </si>
  <si>
    <t>baterie vanová s ložnou vidlicí 1/2"x100mm otočný výtok</t>
  </si>
  <si>
    <t>476635594</t>
  </si>
  <si>
    <t>224</t>
  </si>
  <si>
    <t>725840850</t>
  </si>
  <si>
    <t>Demontáž baterií sprchových diferenciálních do G 3/4 x 1</t>
  </si>
  <si>
    <t>1035574259</t>
  </si>
  <si>
    <t>225</t>
  </si>
  <si>
    <t>725860811</t>
  </si>
  <si>
    <t>Demontáž zápachových uzávěrek pro zařizovací předměty jednoduchých</t>
  </si>
  <si>
    <t>-1874322690</t>
  </si>
  <si>
    <t>727</t>
  </si>
  <si>
    <t>Zdravotechnika - požární ochrana</t>
  </si>
  <si>
    <t>314</t>
  </si>
  <si>
    <t>727121102</t>
  </si>
  <si>
    <t>Protipožární ochranné manžety z jedné strany dělící konstrukce požární odolnost EI 90 D 35 (40) pro ÚT 35x1</t>
  </si>
  <si>
    <t>-405364306</t>
  </si>
  <si>
    <t>315</t>
  </si>
  <si>
    <t>727121108.PMT</t>
  </si>
  <si>
    <t>Protipožární manžeta Promastop FC3 D 125 mm z jedné strany dělící konstrukce požární odolnost EI 90 pro kan. DN125</t>
  </si>
  <si>
    <t>-879815796</t>
  </si>
  <si>
    <t>731</t>
  </si>
  <si>
    <t>Ústřední vytápění - kotelny</t>
  </si>
  <si>
    <t>282</t>
  </si>
  <si>
    <t>731100801</t>
  </si>
  <si>
    <t>Demontáž kotlů litinových článkových počet čl./hmotnost kotle (t) 3 čl./0,140 t</t>
  </si>
  <si>
    <t>346168493</t>
  </si>
  <si>
    <t>233</t>
  </si>
  <si>
    <t>731244494</t>
  </si>
  <si>
    <t>Kotle ocelové teplovodní plynové závěsné kondenzační montáž kotlů kondenzačních ostatních typů o výkonu přes 28 do 50 kW</t>
  </si>
  <si>
    <t>-38800519</t>
  </si>
  <si>
    <t>235</t>
  </si>
  <si>
    <t>731244494x</t>
  </si>
  <si>
    <t>Soubor zařízení technické místnosti:
Vitodens 200-W 12-98kW, 2-kotl. zař
2x Kotel Vitodens 200-W B2HA 49kW
2x Vitotronic 100 HC1B obslužná jednotka
TD Vitodens 200-W B2HA 49/60kW + HC1B CZ
2x Připojovací sada topného okruhu
Boční kryt pro připojovací sadu
Držák na stěnu 2-kotl. zař.
2x Kaskádový modul
Stěn. konzole pro Vitotronic
TD Přip. sada topného okruhu
Vitotronic 300-K MW2B
TD Vitotronic 300-K MW2B CZ
2x Plynový uzavírací kohout 3/4 s TAE
HVDT pro hydraulickou kaskádu do 594 kW
Plynový filtr Rp 3/4
Neutralizační zař. GENO-Neutra V N-70
Vitodens 200-W spal. kaskáda 2x49/60 kW
Rozšíření pro 2.+3. topný okruh MW2B
Čidlo výstupní teploty NTC Nr.2 l=5800</t>
  </si>
  <si>
    <t>1629432441</t>
  </si>
  <si>
    <t>234</t>
  </si>
  <si>
    <t>731341140</t>
  </si>
  <si>
    <t>Hadice napouštěcí pryžové Ø 20/28</t>
  </si>
  <si>
    <t>-346711835</t>
  </si>
  <si>
    <t>236</t>
  </si>
  <si>
    <t>998731101</t>
  </si>
  <si>
    <t>Přesun hmot pro kotelny stanovený z hmotnosti přesunovaného materiálu vodorovná dopravní vzdálenost do 50 m v objektech výšky do 6 m</t>
  </si>
  <si>
    <t>831708431</t>
  </si>
  <si>
    <t>732</t>
  </si>
  <si>
    <t>Ústřední vytápění - strojovny</t>
  </si>
  <si>
    <t>237</t>
  </si>
  <si>
    <t>732199100</t>
  </si>
  <si>
    <t>Montáž štítků orientačních</t>
  </si>
  <si>
    <t>1390305038</t>
  </si>
  <si>
    <t>238</t>
  </si>
  <si>
    <t>732331614.RFX</t>
  </si>
  <si>
    <t>Nádoba tlaková expanzní s membránou Reflex NG závitové připojení PN 0,6 o objemu 25 l</t>
  </si>
  <si>
    <t>-97099526</t>
  </si>
  <si>
    <t>239</t>
  </si>
  <si>
    <t>732421475.PMP</t>
  </si>
  <si>
    <t>Čerpadlo teplovodní mokroběžné závitové oběhové výtlak nad 6,5 m průtok min 12,0 m3/h pro vytápění</t>
  </si>
  <si>
    <t>-130027462</t>
  </si>
  <si>
    <t>240</t>
  </si>
  <si>
    <t>998732101</t>
  </si>
  <si>
    <t>Přesun hmot pro strojovny stanovený z hmotnosti přesunovaného materiálu vodorovná dopravní vzdálenost do 50 m v objektech výšky do 6 m</t>
  </si>
  <si>
    <t>-1831889585</t>
  </si>
  <si>
    <t>733</t>
  </si>
  <si>
    <t>Ústřední vytápění - rozvodné potrubí</t>
  </si>
  <si>
    <t>242</t>
  </si>
  <si>
    <t>733223102</t>
  </si>
  <si>
    <t>Potrubí z trubek měděných tvrdých spojovaných měkkým pájením Ø 15/1</t>
  </si>
  <si>
    <t>1747752605</t>
  </si>
  <si>
    <t>243</t>
  </si>
  <si>
    <t>733223103</t>
  </si>
  <si>
    <t>Potrubí z trubek měděných tvrdých spojovaných měkkým pájením Ø 18/1</t>
  </si>
  <si>
    <t>1122551358</t>
  </si>
  <si>
    <t>244</t>
  </si>
  <si>
    <t>733223104</t>
  </si>
  <si>
    <t>Potrubí z trubek měděných tvrdých spojovaných měkkým pájením Ø 22/1</t>
  </si>
  <si>
    <t>-370463507</t>
  </si>
  <si>
    <t>245</t>
  </si>
  <si>
    <t>733223105</t>
  </si>
  <si>
    <t>Potrubí z trubek měděných tvrdých spojovaných měkkým pájením Ø 28/1,5</t>
  </si>
  <si>
    <t>-933642190</t>
  </si>
  <si>
    <t>246</t>
  </si>
  <si>
    <t>733223106</t>
  </si>
  <si>
    <t>Potrubí z trubek měděných tvrdých spojovaných měkkým pájením Ø 35/1,5</t>
  </si>
  <si>
    <t>-122409495</t>
  </si>
  <si>
    <t>247</t>
  </si>
  <si>
    <t>733223107</t>
  </si>
  <si>
    <t>Potrubí z trubek měděných tvrdých spojovaných měkkým pájením Ø 42/1,5</t>
  </si>
  <si>
    <t>-1182653305</t>
  </si>
  <si>
    <t>248</t>
  </si>
  <si>
    <t>733223108</t>
  </si>
  <si>
    <t>Potrubí z trubek měděných tvrdých spojovaných měkkým pájením Ø 54/2</t>
  </si>
  <si>
    <t>-359755083</t>
  </si>
  <si>
    <t>249</t>
  </si>
  <si>
    <t>733224228</t>
  </si>
  <si>
    <t>Potrubí z trubek měděných Příplatek k cenám za zhotovení přípojky z trubek měděných Ø 54/2</t>
  </si>
  <si>
    <t>-750066293</t>
  </si>
  <si>
    <t>241</t>
  </si>
  <si>
    <t>733231116</t>
  </si>
  <si>
    <t>Kompenzátory pro měděné potrubí tvaru U s hladkými ohyby s konci na vnitřní pájení D 35</t>
  </si>
  <si>
    <t>1831759441</t>
  </si>
  <si>
    <t>283</t>
  </si>
  <si>
    <t>733290801</t>
  </si>
  <si>
    <t>Demontáž potrubí z trubek měděných Ø do 35/1,5</t>
  </si>
  <si>
    <t>377544368</t>
  </si>
  <si>
    <t>250</t>
  </si>
  <si>
    <t>733291101</t>
  </si>
  <si>
    <t>Zkoušky těsnosti potrubí z trubek měděných Ø do 35/1,5</t>
  </si>
  <si>
    <t>-1725198873</t>
  </si>
  <si>
    <t>251</t>
  </si>
  <si>
    <t>733291102</t>
  </si>
  <si>
    <t>Zkoušky těsnosti potrubí z trubek měděných Ø přes 35/1,5 do 64/2,0</t>
  </si>
  <si>
    <t>-927671851</t>
  </si>
  <si>
    <t>252</t>
  </si>
  <si>
    <t>733811242</t>
  </si>
  <si>
    <t>Ochrana potrubí termoizolačními trubicemi z pěnového polyetylenu PE přilepenými v příčných a podélných spojích, tloušťky izolace přes 13 do 20 mm, vnitřního průměru izolace DN přes 22 do 45 mm</t>
  </si>
  <si>
    <t>-2146747356</t>
  </si>
  <si>
    <t>253</t>
  </si>
  <si>
    <t>998733101</t>
  </si>
  <si>
    <t>Přesun hmot pro rozvody potrubí stanovený z hmotnosti přesunovaného materiálu vodorovná dopravní vzdálenost do 50 m v objektech výšky do 6 m</t>
  </si>
  <si>
    <t>2037641192</t>
  </si>
  <si>
    <t>734</t>
  </si>
  <si>
    <t>Ústřední vytápění - armatury</t>
  </si>
  <si>
    <t>254</t>
  </si>
  <si>
    <t>734209118</t>
  </si>
  <si>
    <t>Montáž závitových armatur se 2 závity G 2 (DN 50)</t>
  </si>
  <si>
    <t>-1955520785</t>
  </si>
  <si>
    <t>255</t>
  </si>
  <si>
    <t>GCM.R60Y005</t>
  </si>
  <si>
    <t>Závitový zpětný ventil, R60, 1"</t>
  </si>
  <si>
    <t>-1823253695</t>
  </si>
  <si>
    <t>256</t>
  </si>
  <si>
    <t>IVR.727200</t>
  </si>
  <si>
    <t>Vyvažovací ventil - 2"; Kv 50,52</t>
  </si>
  <si>
    <t>-1502591681</t>
  </si>
  <si>
    <t>257</t>
  </si>
  <si>
    <t>IVR.727114</t>
  </si>
  <si>
    <t>Vyvažovací ventil - 5/4"; Kv 21,60</t>
  </si>
  <si>
    <t>-2015252191</t>
  </si>
  <si>
    <t>258</t>
  </si>
  <si>
    <t>GCM.R140Y002</t>
  </si>
  <si>
    <t>Pojistný ventil, R140, 1/2"  x 2,5</t>
  </si>
  <si>
    <t>1663111606</t>
  </si>
  <si>
    <t>259</t>
  </si>
  <si>
    <t>48466561</t>
  </si>
  <si>
    <t>armatura uzavírací kulový kohout 5/4"</t>
  </si>
  <si>
    <t>-511942279</t>
  </si>
  <si>
    <t>260</t>
  </si>
  <si>
    <t>5512438</t>
  </si>
  <si>
    <t>kohout vypouštěcí kulový s hadicovou vývodkou a zátkou PN 10 T 110°C</t>
  </si>
  <si>
    <t>-1451485186</t>
  </si>
  <si>
    <t>261</t>
  </si>
  <si>
    <t>IVR.501553</t>
  </si>
  <si>
    <t>Směšovací ventil třícestný - 5/4"; Kv 18; 10 Nm</t>
  </si>
  <si>
    <t>2134666981</t>
  </si>
  <si>
    <t>312</t>
  </si>
  <si>
    <t>734261406</t>
  </si>
  <si>
    <t>Šroubení připojovací armatury radiátorů VK PN 10 do 110°C, regulační uzavíratelné přímé G 1/2 x 18</t>
  </si>
  <si>
    <t>-1698807334</t>
  </si>
  <si>
    <t>313</t>
  </si>
  <si>
    <t>55121226</t>
  </si>
  <si>
    <t>Termostatický radiátorový ventil PN10 s TRV hlavicí</t>
  </si>
  <si>
    <t>448503071</t>
  </si>
  <si>
    <t>262</t>
  </si>
  <si>
    <t>734291245</t>
  </si>
  <si>
    <t>Ostatní armatury filtry závitové PN 16 do 130°C přímé s vnitřními závity G 1 1/4</t>
  </si>
  <si>
    <t>285396964</t>
  </si>
  <si>
    <t>263</t>
  </si>
  <si>
    <t>734411102.IVR</t>
  </si>
  <si>
    <t>Teploměr technický IVAR.TP 120 A s pevným stonkem a jímkou zadní připojení průměr 63 mm délky 75 mm</t>
  </si>
  <si>
    <t>260066625</t>
  </si>
  <si>
    <t>264</t>
  </si>
  <si>
    <t>734421102</t>
  </si>
  <si>
    <t>Tlakoměry s pevným stonkem a zpětnou klapkou spodní připojení (radiální) tlaku 0–16 bar průměru 63 mm</t>
  </si>
  <si>
    <t>-756185073</t>
  </si>
  <si>
    <t>265</t>
  </si>
  <si>
    <t>998734101</t>
  </si>
  <si>
    <t>Přesun hmot pro armatury stanovený z hmotnosti přesunovaného materiálu vodorovná dopravní vzdálenost do 50 m v objektech výšky do 6 m</t>
  </si>
  <si>
    <t>-1330282341</t>
  </si>
  <si>
    <t>735</t>
  </si>
  <si>
    <t>Ústřední vytápění - otopná tělesa</t>
  </si>
  <si>
    <t>284</t>
  </si>
  <si>
    <t>735151821</t>
  </si>
  <si>
    <t>Demontáž otopných těles panelových dvouřadých stavební délky do 1500 mm</t>
  </si>
  <si>
    <t>1233335990</t>
  </si>
  <si>
    <t>266</t>
  </si>
  <si>
    <t>735159210</t>
  </si>
  <si>
    <t>Montáž otopných těles panelových dvouřadých, stavební délky do 1140 mm</t>
  </si>
  <si>
    <t>-972986872</t>
  </si>
  <si>
    <t>267</t>
  </si>
  <si>
    <t>KRD.10030050500010</t>
  </si>
  <si>
    <t>těleso otopné deskové RADIK typ 10 V300 mm L500 mm</t>
  </si>
  <si>
    <t>-1577741516</t>
  </si>
  <si>
    <t>268</t>
  </si>
  <si>
    <t>KRD.10030060500010</t>
  </si>
  <si>
    <t>těleso otopné deskové RADIK typ 10 V300 mm L600 mm</t>
  </si>
  <si>
    <t>630083992</t>
  </si>
  <si>
    <t>269</t>
  </si>
  <si>
    <t>KRD.21060040500010</t>
  </si>
  <si>
    <t>těleso otopné deskové RADIK typ21 V600 L400 mm</t>
  </si>
  <si>
    <t>-601146626</t>
  </si>
  <si>
    <t>270</t>
  </si>
  <si>
    <t>KRD.21060050500010</t>
  </si>
  <si>
    <t>těleso otopné deskové RADIK typ21 V600 L500 mm</t>
  </si>
  <si>
    <t>2014845090</t>
  </si>
  <si>
    <t>271</t>
  </si>
  <si>
    <t>KRD.21060060500010</t>
  </si>
  <si>
    <t>těleso otopné deskové RADIK typ21 V600 L600 mm</t>
  </si>
  <si>
    <t>-84218862</t>
  </si>
  <si>
    <t>272</t>
  </si>
  <si>
    <t>KRD.21060070500010</t>
  </si>
  <si>
    <t>těleso otopné deskové RADIK typ21 V600 L700 mm</t>
  </si>
  <si>
    <t>1183513203</t>
  </si>
  <si>
    <t>273</t>
  </si>
  <si>
    <t>KRD.21060080500010</t>
  </si>
  <si>
    <t>těleso otopné deskové RADIK typ21 V600 L800 mm</t>
  </si>
  <si>
    <t>1475692699</t>
  </si>
  <si>
    <t>274</t>
  </si>
  <si>
    <t>KRD.21060090500010</t>
  </si>
  <si>
    <t>těleso otopné deskové RADIK typ21 V600 L900 mm</t>
  </si>
  <si>
    <t>-75594538</t>
  </si>
  <si>
    <t>275</t>
  </si>
  <si>
    <t>KRD.21060100500010</t>
  </si>
  <si>
    <t>těleso otopné deskové RADIK typ21 V600L1000 mm</t>
  </si>
  <si>
    <t>1932943791</t>
  </si>
  <si>
    <t>276</t>
  </si>
  <si>
    <t>KRD.21060110500010</t>
  </si>
  <si>
    <t>těleso otopné deskové RADIK typ21 V600L1100 mm</t>
  </si>
  <si>
    <t>441333961</t>
  </si>
  <si>
    <t>277</t>
  </si>
  <si>
    <t>KRD.21060120500010</t>
  </si>
  <si>
    <t>těleso otopné deskové RADIK typ21 V600L1200 mm</t>
  </si>
  <si>
    <t>739968752</t>
  </si>
  <si>
    <t>278</t>
  </si>
  <si>
    <t>KRD.21060140500010</t>
  </si>
  <si>
    <t>těleso otopné deskové RADIK typ21 V600L1400 mm</t>
  </si>
  <si>
    <t>437514452</t>
  </si>
  <si>
    <t>279</t>
  </si>
  <si>
    <t>KRD.21060160500010</t>
  </si>
  <si>
    <t>těleso otopné deskové RADIK typ21 V600L1600 mm</t>
  </si>
  <si>
    <t>-814764793</t>
  </si>
  <si>
    <t>280</t>
  </si>
  <si>
    <t>KRD.21060180500010</t>
  </si>
  <si>
    <t>těleso otopné deskové RADIK typ21 V600L1800 mm</t>
  </si>
  <si>
    <t>234208186</t>
  </si>
  <si>
    <t>281</t>
  </si>
  <si>
    <t>998735101</t>
  </si>
  <si>
    <t>Přesun hmot pro otopná tělesa stanovený z hmotnosti přesunovaného materiálu vodorovná dopravní vzdálenost do 50 m v objektech výšky do 6 m</t>
  </si>
  <si>
    <t>-1244825585</t>
  </si>
  <si>
    <t>741</t>
  </si>
  <si>
    <t>Elektroinstalace - silnoproud</t>
  </si>
  <si>
    <t>289</t>
  </si>
  <si>
    <t>Soubor elektroinstalací - viz samostatný rozpočet</t>
  </si>
  <si>
    <t>-1483212855</t>
  </si>
  <si>
    <t>763</t>
  </si>
  <si>
    <t>Konstrukce suché výstavby</t>
  </si>
  <si>
    <t>128</t>
  </si>
  <si>
    <t>763111313</t>
  </si>
  <si>
    <t>Příčka ze sádrokartonových desek s nosnou konstrukcí z jednoduchých ocelových profilů UW, CW jednoduše opláštěná deskou standardní A tl. 12,5 mm, příčka tl. 100 mm, profil 75 bez TI, EI 15</t>
  </si>
  <si>
    <t>-902990216</t>
  </si>
  <si>
    <t>129</t>
  </si>
  <si>
    <t>763111611</t>
  </si>
  <si>
    <t>Příčka ze sádrokartonových desek montáž nosné konstrukce</t>
  </si>
  <si>
    <t>1188093681</t>
  </si>
  <si>
    <t>130</t>
  </si>
  <si>
    <t>RGS.KB660003</t>
  </si>
  <si>
    <t>UW 75 profil Rigips - 40/75/40 4000 mm</t>
  </si>
  <si>
    <t>-573068761</t>
  </si>
  <si>
    <t>131</t>
  </si>
  <si>
    <t>763111621</t>
  </si>
  <si>
    <t>Příčka ze sádrokartonových desek montáž desek tl. 12,5 mm</t>
  </si>
  <si>
    <t>1736945954</t>
  </si>
  <si>
    <t>132</t>
  </si>
  <si>
    <t>763111717</t>
  </si>
  <si>
    <t>Příčka ze sádrokartonových desek ostatní konstrukce a práce na příčkách ze sádrokartonových desek základní penetrační nátěr</t>
  </si>
  <si>
    <t>145064961</t>
  </si>
  <si>
    <t>133</t>
  </si>
  <si>
    <t>763111718</t>
  </si>
  <si>
    <t>Příčka ze sádrokartonových desek ostatní konstrukce a práce na příčkách ze sádrokartonových desek úprava styku příčky a podhledu separační páskou se silikonem</t>
  </si>
  <si>
    <t>148181079</t>
  </si>
  <si>
    <t>134</t>
  </si>
  <si>
    <t>763111723</t>
  </si>
  <si>
    <t>Příčka ze sádrokartonových desek ostatní konstrukce a práce na příčkách ze sádrokartonových desek ochrana rohů úhelníky hliníkové</t>
  </si>
  <si>
    <t>-1819656024</t>
  </si>
  <si>
    <t>96</t>
  </si>
  <si>
    <t>763131332</t>
  </si>
  <si>
    <t>Podhled ze sádrokartonových desek dřevěná spodní konstrukce dvouvrstvá jednoduše opláštěná deskou protipožární DF, tl. 15 mm, bez TI - Vstup na půdu s PO 30min, - výlezy na půdu</t>
  </si>
  <si>
    <t>-962895203</t>
  </si>
  <si>
    <t>97</t>
  </si>
  <si>
    <t>763131352</t>
  </si>
  <si>
    <t>Podhled ze sádrokartonových desek konstrukce dvouvrstvá z latí 50 x 30 mm jednoduše opláštěná deskou impregnovanou H2, tl. 12,5 mm, TI tl. 100 mm - koupelny</t>
  </si>
  <si>
    <t>-411212290</t>
  </si>
  <si>
    <t>93</t>
  </si>
  <si>
    <t>763131491</t>
  </si>
  <si>
    <t>Podhled ze sádrokartonových desek dvouvrstvá zavěšená spodní konstrukce z ocelových profilů CD, UD jednoduše opláštěná deskou akustickou, tl. 12,5 mm, TI tl. 40 mm</t>
  </si>
  <si>
    <t>-1050481839</t>
  </si>
  <si>
    <t>98</t>
  </si>
  <si>
    <t>763131612</t>
  </si>
  <si>
    <t>Podhled ze sádrokartonových desek montáž nosné konstrukce z profilů CD, UD dvouvrstvé</t>
  </si>
  <si>
    <t>-2063533221</t>
  </si>
  <si>
    <t>99</t>
  </si>
  <si>
    <t>RGS.KB660509</t>
  </si>
  <si>
    <t>UD profil Rigips - 27/28/27 3000 mm</t>
  </si>
  <si>
    <t>1083169024</t>
  </si>
  <si>
    <t>100</t>
  </si>
  <si>
    <t>RGS.KB660074</t>
  </si>
  <si>
    <t>CD profil Rigips - 27/60/27 2600 mm</t>
  </si>
  <si>
    <t>1263498529</t>
  </si>
  <si>
    <t>101</t>
  </si>
  <si>
    <t>763131765</t>
  </si>
  <si>
    <t>Podhled ze sádrokartonových desek Příplatek k cenám za výšku zavěšení přes 0,5 do 1,0 m</t>
  </si>
  <si>
    <t>142246625</t>
  </si>
  <si>
    <t>95</t>
  </si>
  <si>
    <t>763132932</t>
  </si>
  <si>
    <t>Vyspravení sádrokartonových podhledů nebo podkroví plochy jednotlivě přes 0,10 do 0,25 m2 desky tl. 12,5 mm protipožární DF</t>
  </si>
  <si>
    <t>-725298421</t>
  </si>
  <si>
    <t>102</t>
  </si>
  <si>
    <t>763172311</t>
  </si>
  <si>
    <t>Instalační technika pro konstrukce ze sádrokartonových desek montáž revizních dvířek velikost 200 x 200 mm</t>
  </si>
  <si>
    <t>281900858</t>
  </si>
  <si>
    <t>103</t>
  </si>
  <si>
    <t>59030710</t>
  </si>
  <si>
    <t>dvířka revizní s automatickým zámkem 200x200mm  - pro uzávěry vody v BJ</t>
  </si>
  <si>
    <t>467527101</t>
  </si>
  <si>
    <t>104</t>
  </si>
  <si>
    <t>763181311</t>
  </si>
  <si>
    <t>Výplně otvorů konstrukcí ze sádrokartonových desek montáž zárubně kovové s příslušenstvím pro příčky výšky do 2,75 m nebo zátěže dveřního křídla do 25 kg, s profily CW a UW jednokřídlové</t>
  </si>
  <si>
    <t>-564579819</t>
  </si>
  <si>
    <t>105</t>
  </si>
  <si>
    <t>55331511</t>
  </si>
  <si>
    <t>zárubeň ocelová pro sádrokarton 75 700 levá,pravá</t>
  </si>
  <si>
    <t>1765983737</t>
  </si>
  <si>
    <t>94</t>
  </si>
  <si>
    <t>763232912</t>
  </si>
  <si>
    <t>Vyspravení sádrovláknitých podhledů nebo podkroví plochy jednotlivě přes 0,02 do 0,10 m2, desky tl. 12,5 mm</t>
  </si>
  <si>
    <t>-984746230</t>
  </si>
  <si>
    <t>764</t>
  </si>
  <si>
    <t>Konstrukce klempířské</t>
  </si>
  <si>
    <t>107</t>
  </si>
  <si>
    <t>13814183</t>
  </si>
  <si>
    <t>plech hladký Pz jakost DX51+Z275 tl 0,55mm tabule</t>
  </si>
  <si>
    <t>1006748604</t>
  </si>
  <si>
    <t>108</t>
  </si>
  <si>
    <t>764246305</t>
  </si>
  <si>
    <t>Oplechování parapetů z titanzinkového lesklého válcovaného plechu rovných mechanicky kotvené, bez rohů rš 400 mm</t>
  </si>
  <si>
    <t>-329329215</t>
  </si>
  <si>
    <t>766</t>
  </si>
  <si>
    <t>Konstrukce truhlářské</t>
  </si>
  <si>
    <t>70</t>
  </si>
  <si>
    <t>766622131</t>
  </si>
  <si>
    <t>Montáž oken plastových včetně montáže rámu plochy přes 1 m2 otevíravých do zdiva, výšky do 1,5 m</t>
  </si>
  <si>
    <t>-3378646</t>
  </si>
  <si>
    <t>71</t>
  </si>
  <si>
    <t>61140051</t>
  </si>
  <si>
    <t>okno plastové otevíravé/sklopné dvojsklo přes plochu 1m2 do v1,5m</t>
  </si>
  <si>
    <t>499102432</t>
  </si>
  <si>
    <t>72</t>
  </si>
  <si>
    <t>766622132</t>
  </si>
  <si>
    <t>Montáž oken plastových včetně montáže rámu plochy přes 1 m2 otevíravých do zdiva, výšky přes 1,5 do 2,5 m</t>
  </si>
  <si>
    <t>1549151362</t>
  </si>
  <si>
    <t>73</t>
  </si>
  <si>
    <t>61140053</t>
  </si>
  <si>
    <t>okno plastové otevíravé/sklopné dvojsklo přes plochu 1m2 v1,5-2,5m</t>
  </si>
  <si>
    <t>1838999265</t>
  </si>
  <si>
    <t>74</t>
  </si>
  <si>
    <t>766660001</t>
  </si>
  <si>
    <t>Montáž dveřních křídel dřevěných nebo plastových otevíravých do ocelové zárubně povrchově upravených jednokřídlových, šířky do 800 mm</t>
  </si>
  <si>
    <t>151055529</t>
  </si>
  <si>
    <t>75</t>
  </si>
  <si>
    <t>61160052</t>
  </si>
  <si>
    <t>dveře dřevěné vnitřní hladké plné 1křídlé bez povrchové úpravy 800x1970mm</t>
  </si>
  <si>
    <t>988216577</t>
  </si>
  <si>
    <t>76</t>
  </si>
  <si>
    <t>61160051</t>
  </si>
  <si>
    <t>dveře dřevěné vnitřní hladké plné 1křídlé bez povrchové úpravy 700x1970mm</t>
  </si>
  <si>
    <t>-336010373</t>
  </si>
  <si>
    <t>77</t>
  </si>
  <si>
    <t>766660022</t>
  </si>
  <si>
    <t>Montáž dveřních křídel dřevěných nebo plastových otevíravých do ocelové zárubně protipožárních jednokřídlových, šířky přes 800 mm</t>
  </si>
  <si>
    <t>-706663354</t>
  </si>
  <si>
    <t>78</t>
  </si>
  <si>
    <t>SLD.0011250.URS</t>
  </si>
  <si>
    <t>dveře vnitřní požárně odolné, lakovaná MDF,odolnost EI (EW) 30 D3,1křídlové 90 x 197 cm</t>
  </si>
  <si>
    <t>277979902</t>
  </si>
  <si>
    <t>79</t>
  </si>
  <si>
    <t>766660717</t>
  </si>
  <si>
    <t>Montáž dveřních doplňků samozavírače na zárubeň ocelovou</t>
  </si>
  <si>
    <t>-1420593888</t>
  </si>
  <si>
    <t>80</t>
  </si>
  <si>
    <t>54917250</t>
  </si>
  <si>
    <t>samozavírač dveří hydraulický C2</t>
  </si>
  <si>
    <t>-1086414818</t>
  </si>
  <si>
    <t>81</t>
  </si>
  <si>
    <t>766660729</t>
  </si>
  <si>
    <t>Montáž dveřních doplňků dveřního kování interiérového štítku s klikou</t>
  </si>
  <si>
    <t>-64309774</t>
  </si>
  <si>
    <t>310</t>
  </si>
  <si>
    <t>54914610</t>
  </si>
  <si>
    <t>kování dveřní vrchní klika včetně rozet a montážního materiálu R BB nerez PK - P-01, P-02</t>
  </si>
  <si>
    <t>-1463132027</t>
  </si>
  <si>
    <t>82</t>
  </si>
  <si>
    <t>766660731</t>
  </si>
  <si>
    <t>Montáž dveřních doplňků dveřního kování bezpečnostního zámku</t>
  </si>
  <si>
    <t>-234453223</t>
  </si>
  <si>
    <t>308</t>
  </si>
  <si>
    <t>54926043</t>
  </si>
  <si>
    <t>Bezpečnostní vložka cylindrická (FAB) - vyjímka dveří u schodiště</t>
  </si>
  <si>
    <t>-734442840</t>
  </si>
  <si>
    <t>84</t>
  </si>
  <si>
    <t>766660733</t>
  </si>
  <si>
    <t>Montáž dveřních doplňků dveřního kování bezpečnostního štítku</t>
  </si>
  <si>
    <t>1019680631</t>
  </si>
  <si>
    <t>309</t>
  </si>
  <si>
    <t>54914110</t>
  </si>
  <si>
    <t>Kování R1, Klika, tlačítko</t>
  </si>
  <si>
    <t>-1858317292</t>
  </si>
  <si>
    <t>83</t>
  </si>
  <si>
    <t>766660739</t>
  </si>
  <si>
    <t>Montáž dveřních doplňků dveřního kování bezpečnostního dveřního kukátka</t>
  </si>
  <si>
    <t>253243675</t>
  </si>
  <si>
    <t>311</t>
  </si>
  <si>
    <t>54915552</t>
  </si>
  <si>
    <t>kukátko-průhledítko panoramatické chrom/mosaz se jmenovkou</t>
  </si>
  <si>
    <t>1931971354</t>
  </si>
  <si>
    <t>111</t>
  </si>
  <si>
    <t>766694111</t>
  </si>
  <si>
    <t>Montáž ostatních truhlářských konstrukcí parapetních desek dřevěných nebo plastových šířky do 300 mm, délky do 1000 mm</t>
  </si>
  <si>
    <t>909294752</t>
  </si>
  <si>
    <t>112</t>
  </si>
  <si>
    <t>61144403</t>
  </si>
  <si>
    <t>parapet plastový vnitřní komůrkový 350x20mm</t>
  </si>
  <si>
    <t>58816690</t>
  </si>
  <si>
    <t>109</t>
  </si>
  <si>
    <t>766694112</t>
  </si>
  <si>
    <t>Montáž ostatních truhlářských konstrukcí parapetních desek dřevěných nebo plastových šířky do 300 mm, délky přes 1000 do 1600 mm</t>
  </si>
  <si>
    <t>1482777223</t>
  </si>
  <si>
    <t>110</t>
  </si>
  <si>
    <t>-540712352</t>
  </si>
  <si>
    <t>113</t>
  </si>
  <si>
    <t>766695212</t>
  </si>
  <si>
    <t>Montáž ostatních truhlářských konstrukcí prahů dveří jednokřídlových, šířky do 100 mm</t>
  </si>
  <si>
    <t>143396589</t>
  </si>
  <si>
    <t>114</t>
  </si>
  <si>
    <t>61187116</t>
  </si>
  <si>
    <t>práh dveřní dřevěný dubový tl 20mm dl 620mm š 100mm</t>
  </si>
  <si>
    <t>-931718869</t>
  </si>
  <si>
    <t>291</t>
  </si>
  <si>
    <t>766811111</t>
  </si>
  <si>
    <t>Montáž kuchyňských linek korpusu spodních skříněk šroubovaných na stěnu, šířky jednoho dílu do 600 mm</t>
  </si>
  <si>
    <t>-1327182997</t>
  </si>
  <si>
    <t>292</t>
  </si>
  <si>
    <t>766811151</t>
  </si>
  <si>
    <t>Montáž kuchyňských linek korpusu horních skříněk šroubovaných na stěnu, šířky jednoho dílu do 600 mm</t>
  </si>
  <si>
    <t>1116850704</t>
  </si>
  <si>
    <t>293</t>
  </si>
  <si>
    <t>766811213</t>
  </si>
  <si>
    <t>Montáž kuchyňských linek pracovní desky bez výřezu, délky jednoho dílu přes 2000 do 4000 mm</t>
  </si>
  <si>
    <t>2078152597</t>
  </si>
  <si>
    <t>294</t>
  </si>
  <si>
    <t>766811221</t>
  </si>
  <si>
    <t>Montáž kuchyňských linek pracovní desky Příplatek k ceně za vyřezání otvoru (včetně zaměření)</t>
  </si>
  <si>
    <t>657880191</t>
  </si>
  <si>
    <t>295</t>
  </si>
  <si>
    <t>766811223</t>
  </si>
  <si>
    <t>Montáž kuchyňských linek pracovní desky Příplatek k ceně za usazení dřezu (včetně silikonu)</t>
  </si>
  <si>
    <t>-501688030</t>
  </si>
  <si>
    <t>297</t>
  </si>
  <si>
    <t>766811351</t>
  </si>
  <si>
    <t>Montáž kuchyňských linek dvířek horních skříněk plných</t>
  </si>
  <si>
    <t>-2106000320</t>
  </si>
  <si>
    <t>290</t>
  </si>
  <si>
    <t>766812840</t>
  </si>
  <si>
    <t>Demontáž kuchyňských linek dřevěných nebo kovových včetně skříněk uchycených na stěně, délky přes 1800 do 2100 mm</t>
  </si>
  <si>
    <t>443162625</t>
  </si>
  <si>
    <t>298</t>
  </si>
  <si>
    <t>Soubor kuchyňské linky 600/2100-2300mm</t>
  </si>
  <si>
    <t>-1624006703</t>
  </si>
  <si>
    <t>767</t>
  </si>
  <si>
    <t>Konstrukce zámečnické</t>
  </si>
  <si>
    <t>67</t>
  </si>
  <si>
    <t>767641800</t>
  </si>
  <si>
    <t>Demontáž dveřních zárubní odřezáním od upevnění, plochy dveří do 2,5 m2</t>
  </si>
  <si>
    <t>1346201364</t>
  </si>
  <si>
    <t>299</t>
  </si>
  <si>
    <t>44932111</t>
  </si>
  <si>
    <t>přístroj hasicí ruční práškový P6 21A, 113B</t>
  </si>
  <si>
    <t>1850796095</t>
  </si>
  <si>
    <t>85</t>
  </si>
  <si>
    <t>767662120</t>
  </si>
  <si>
    <t>Montáž mříží pevných, připevněných svařováním</t>
  </si>
  <si>
    <t>359931374</t>
  </si>
  <si>
    <t>86</t>
  </si>
  <si>
    <t>767810112</t>
  </si>
  <si>
    <t>Montáž větracích mřížek ocelových čtyřhranných, průřezu přes 0,01 do 0,04 m2</t>
  </si>
  <si>
    <t>1590098157</t>
  </si>
  <si>
    <t>68</t>
  </si>
  <si>
    <t>767996703</t>
  </si>
  <si>
    <t>Demontáž ostatních zámečnických konstrukcí o hmotnosti jednotlivých dílů řezáním přes 100 do 250 kg (mříže 1.PP)</t>
  </si>
  <si>
    <t>kg</t>
  </si>
  <si>
    <t>-24271140</t>
  </si>
  <si>
    <t>771</t>
  </si>
  <si>
    <t>Podlahy z dlaždic</t>
  </si>
  <si>
    <t>59</t>
  </si>
  <si>
    <t>771111011</t>
  </si>
  <si>
    <t>Příprava podkladu před provedením dlažby vysátí podlah</t>
  </si>
  <si>
    <t>1441338782</t>
  </si>
  <si>
    <t>60</t>
  </si>
  <si>
    <t>771121011</t>
  </si>
  <si>
    <t>Příprava podkladu před provedením dlažby nátěr penetrační na podlahu</t>
  </si>
  <si>
    <t>-1890422757</t>
  </si>
  <si>
    <t>61</t>
  </si>
  <si>
    <t>771574154</t>
  </si>
  <si>
    <t>Montáž podlah z dlaždic keramických lepených flexibilním lepidlem velkoformátových hladkých přes 4 do 6 ks/m2</t>
  </si>
  <si>
    <t>429107972</t>
  </si>
  <si>
    <t>62</t>
  </si>
  <si>
    <t>59761004</t>
  </si>
  <si>
    <t>dlažba velkoformátová keramická slinutá reliéfní do interiéru i exteriéru přes 4 do 6 ks/m2</t>
  </si>
  <si>
    <t>1938311772</t>
  </si>
  <si>
    <t>51,26*1,15 'Přepočtené koeficientem množství</t>
  </si>
  <si>
    <t>63</t>
  </si>
  <si>
    <t>771591115</t>
  </si>
  <si>
    <t>Podlahy - dokončovací práce spárování silikonem</t>
  </si>
  <si>
    <t>871589209</t>
  </si>
  <si>
    <t>320</t>
  </si>
  <si>
    <t>998771102</t>
  </si>
  <si>
    <t>Přesun hmot pro podlahy z dlaždic stanovený z hmotnosti přesunovaného materiálu vodorovná dopravní vzdálenost do 50 m v objektech výšky přes 6 do 12 m</t>
  </si>
  <si>
    <t>-228715360</t>
  </si>
  <si>
    <t>776</t>
  </si>
  <si>
    <t>Podlahy povlakové</t>
  </si>
  <si>
    <t>46</t>
  </si>
  <si>
    <t>776111112</t>
  </si>
  <si>
    <t>Příprava podkladu broušení podlah nového podkladu betonového</t>
  </si>
  <si>
    <t>-542497702</t>
  </si>
  <si>
    <t>47</t>
  </si>
  <si>
    <t>776111311</t>
  </si>
  <si>
    <t>Příprava podkladu vysátí podlah</t>
  </si>
  <si>
    <t>575125376</t>
  </si>
  <si>
    <t>45</t>
  </si>
  <si>
    <t>776201811</t>
  </si>
  <si>
    <t>Demontáž povlakových podlahovin lepených ručně bez podložky</t>
  </si>
  <si>
    <t>-124831710</t>
  </si>
  <si>
    <t>48</t>
  </si>
  <si>
    <t>776221111</t>
  </si>
  <si>
    <t>Montáž podlahovin z PVC lepením standardním lepidlem z pásů standardních</t>
  </si>
  <si>
    <t>1790072180</t>
  </si>
  <si>
    <t>49</t>
  </si>
  <si>
    <t>28411020</t>
  </si>
  <si>
    <t>PVC homogenní zátěžová tl 2,00 mm, úprava PUR, třída zátěže 34/43, hmotnost 3200g/m2, hořlavost Bfl S1,</t>
  </si>
  <si>
    <t>-2086764989</t>
  </si>
  <si>
    <t>211,11*1,1 'Přepočtené koeficientem množství</t>
  </si>
  <si>
    <t>325</t>
  </si>
  <si>
    <t>776421111</t>
  </si>
  <si>
    <t>Montáž lišt obvodových lepených</t>
  </si>
  <si>
    <t>375448324</t>
  </si>
  <si>
    <t>326</t>
  </si>
  <si>
    <t>28411004</t>
  </si>
  <si>
    <t>lišta soklová PVC samolepící 30x30mm</t>
  </si>
  <si>
    <t>-142580227</t>
  </si>
  <si>
    <t>207,742*1,02 'Přepočtené koeficientem množství</t>
  </si>
  <si>
    <t>50</t>
  </si>
  <si>
    <t>776991121</t>
  </si>
  <si>
    <t>Ostatní práce údržba nových podlahovin po pokládce čištění základní</t>
  </si>
  <si>
    <t>872931119</t>
  </si>
  <si>
    <t>51</t>
  </si>
  <si>
    <t>998776101</t>
  </si>
  <si>
    <t>Přesun hmot pro podlahy povlakové stanovený z hmotnosti přesunovaného materiálu vodorovná dopravní vzdálenost do 50 m v objektech výšky do 6 m</t>
  </si>
  <si>
    <t>-82000833</t>
  </si>
  <si>
    <t>781</t>
  </si>
  <si>
    <t>Dokončovací práce - obklady</t>
  </si>
  <si>
    <t>54</t>
  </si>
  <si>
    <t>781111011</t>
  </si>
  <si>
    <t>Příprava podkladu před provedením obkladu oprášení (ometení) stěny</t>
  </si>
  <si>
    <t>1282699104</t>
  </si>
  <si>
    <t>55</t>
  </si>
  <si>
    <t>781121011</t>
  </si>
  <si>
    <t>Příprava podkladu před provedením obkladu nátěr penetrační na stěnu</t>
  </si>
  <si>
    <t>1939866042</t>
  </si>
  <si>
    <t>52</t>
  </si>
  <si>
    <t>781473925</t>
  </si>
  <si>
    <t>Opravy obkladů z obkladaček keramických lepených, při velikosti obkladaček přes 35 do 45 ks/m2</t>
  </si>
  <si>
    <t>-1784555918</t>
  </si>
  <si>
    <t>53</t>
  </si>
  <si>
    <t>59761255</t>
  </si>
  <si>
    <t>obklad keramický hladký přes 35 do 45ks/m2</t>
  </si>
  <si>
    <t>-856304869</t>
  </si>
  <si>
    <t>200*1,1 'Přepočtené koeficientem množství</t>
  </si>
  <si>
    <t>56</t>
  </si>
  <si>
    <t>781474111</t>
  </si>
  <si>
    <t>Montáž obkladů vnitřních stěn z dlaždic keramických lepených flexibilním lepidlem maloformátových hladkých přes 6 do 9 ks/m2</t>
  </si>
  <si>
    <t>-529986472</t>
  </si>
  <si>
    <t>57</t>
  </si>
  <si>
    <t>Obklad 30x30 (RAKO), výběr dle investora</t>
  </si>
  <si>
    <t>1447601751</t>
  </si>
  <si>
    <t>66</t>
  </si>
  <si>
    <t>781495115</t>
  </si>
  <si>
    <t>Obklad - dokončující práce ostatní práce spárování silikonem</t>
  </si>
  <si>
    <t>2133049300</t>
  </si>
  <si>
    <t>64</t>
  </si>
  <si>
    <t>781495141</t>
  </si>
  <si>
    <t>Obklad - dokončující práce průnik obkladem kruhový, bez izolace do DN 30</t>
  </si>
  <si>
    <t>-1649103789</t>
  </si>
  <si>
    <t>65</t>
  </si>
  <si>
    <t>781495142</t>
  </si>
  <si>
    <t>Obklad - dokončující práce průnik obkladem kruhový, bez izolace přes DN 30 do DN 90</t>
  </si>
  <si>
    <t>-1260391582</t>
  </si>
  <si>
    <t>58</t>
  </si>
  <si>
    <t>998781101</t>
  </si>
  <si>
    <t>Přesun hmot pro obklady keramické stanovený z hmotnosti přesunovaného materiálu vodorovná dopravní vzdálenost do 50 m v objektech výšky do 6 m</t>
  </si>
  <si>
    <t>-659078784</t>
  </si>
  <si>
    <t>783</t>
  </si>
  <si>
    <t>Dokončovací práce - nátěry</t>
  </si>
  <si>
    <t>324</t>
  </si>
  <si>
    <t>783317101</t>
  </si>
  <si>
    <t>Krycí nátěr (email) zámečnických konstrukcí jednonásobný syntetický standardní</t>
  </si>
  <si>
    <t>-1630097906</t>
  </si>
  <si>
    <t>784</t>
  </si>
  <si>
    <t>Dokončovací práce - malby a tapety</t>
  </si>
  <si>
    <t>136</t>
  </si>
  <si>
    <t>784111001</t>
  </si>
  <si>
    <t>Oprášení (ometení) podkladu v místnostech výšky do 3,80 m</t>
  </si>
  <si>
    <t>289250080</t>
  </si>
  <si>
    <t>137</t>
  </si>
  <si>
    <t>784141001</t>
  </si>
  <si>
    <t>Odstranění plísní v místnostech výšky do 3,80 m</t>
  </si>
  <si>
    <t>939451840</t>
  </si>
  <si>
    <t>138</t>
  </si>
  <si>
    <t>784181101</t>
  </si>
  <si>
    <t>Penetrace podkladu jednonásobná základní akrylátová v místnostech výšky do 3,80 m</t>
  </si>
  <si>
    <t>1551185611</t>
  </si>
  <si>
    <t>140</t>
  </si>
  <si>
    <t>784211001</t>
  </si>
  <si>
    <t>Malby z malířských směsí otěruvzdorných za mokra jednonásobné, bílé za mokra otěruvzdorné výborně v místnostech výšky do 3,80 m</t>
  </si>
  <si>
    <t>444000919</t>
  </si>
  <si>
    <t>141</t>
  </si>
  <si>
    <t>784211063</t>
  </si>
  <si>
    <t>Malby z malířských směsí otěruvzdorných za mokra Příplatek k cenám jednonásobných maleb za provádění barevné malby tónované na tónovacích automatech, v odstínu středně sytém</t>
  </si>
  <si>
    <t>-1787573997</t>
  </si>
  <si>
    <t>139</t>
  </si>
  <si>
    <t>784221001</t>
  </si>
  <si>
    <t>Malby z malířských směsí otěruvzdorných za sucha jednonásobné, bílé za sucha otěruvzdorné dobře v místnostech výšky do 3,80 m</t>
  </si>
  <si>
    <t>1717118270</t>
  </si>
  <si>
    <t>VRN</t>
  </si>
  <si>
    <t>Vedlejší rozpočtové náklady</t>
  </si>
  <si>
    <t>VRN1</t>
  </si>
  <si>
    <t>Průzkumné, geodetické a projektové práce</t>
  </si>
  <si>
    <t>302</t>
  </si>
  <si>
    <t>013254000</t>
  </si>
  <si>
    <t>Dokumentace skutečného provedení stavby</t>
  </si>
  <si>
    <t>1024</t>
  </si>
  <si>
    <t>1668093415</t>
  </si>
  <si>
    <t>VRN2</t>
  </si>
  <si>
    <t>Příprava staveniště</t>
  </si>
  <si>
    <t>232</t>
  </si>
  <si>
    <t>023103000</t>
  </si>
  <si>
    <t>Neočekávané vyklizení objektů</t>
  </si>
  <si>
    <t>-201991713</t>
  </si>
  <si>
    <t>VRN3</t>
  </si>
  <si>
    <t>Zařízení staveniště</t>
  </si>
  <si>
    <t>305</t>
  </si>
  <si>
    <t>032503000</t>
  </si>
  <si>
    <t>Skládky na staveništi (suťový kontejner)</t>
  </si>
  <si>
    <t>den</t>
  </si>
  <si>
    <t>1845791320</t>
  </si>
  <si>
    <t>034303000</t>
  </si>
  <si>
    <t>Dopravní značení na staveništi - pronájem za den - soubor značení ( 2x zábrana vodorovná, 9ks gumový podstavec, standartní značka, 2x světelná řada s řízením, 4x svislá výstražná zábrana</t>
  </si>
  <si>
    <t>-2009367079</t>
  </si>
  <si>
    <t>304</t>
  </si>
  <si>
    <t>035103001</t>
  </si>
  <si>
    <t>Zábor (dočasný)</t>
  </si>
  <si>
    <t>m2/měs</t>
  </si>
  <si>
    <t>-1979186295</t>
  </si>
  <si>
    <t>306</t>
  </si>
  <si>
    <t>039103000</t>
  </si>
  <si>
    <t>Rozebrání, bourání a odvoz zařízení staveniště</t>
  </si>
  <si>
    <t>kpl</t>
  </si>
  <si>
    <t>2113568123</t>
  </si>
  <si>
    <t>VRN5</t>
  </si>
  <si>
    <t>Finanční náklady</t>
  </si>
  <si>
    <t>301</t>
  </si>
  <si>
    <t>051002000</t>
  </si>
  <si>
    <t>Pojistné</t>
  </si>
  <si>
    <t>974824790</t>
  </si>
  <si>
    <t>VRN7</t>
  </si>
  <si>
    <t>Provozní vlivy</t>
  </si>
  <si>
    <t>303</t>
  </si>
  <si>
    <t>076103001</t>
  </si>
  <si>
    <t>Křížení el. vedení s vedením - projednání omezení</t>
  </si>
  <si>
    <t>1813251851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</si>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</sst>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8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4" fontId="29" fillId="0" borderId="10" xfId="0" applyNumberFormat="1" applyFont="1" applyBorder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4" fontId="21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0" xfId="0" applyFont="1" applyBorder="1" applyAlignment="1">
      <alignment vertical="top"/>
    </xf>
    <xf numFmtId="0" fontId="34" fillId="0" borderId="0" xfId="0" applyFont="1" applyAlignment="1">
      <alignment vertical="top"/>
    </xf>
    <xf numFmtId="0" fontId="34" fillId="0" borderId="23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7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6" fillId="0" borderId="29" xfId="0" applyFont="1" applyBorder="1" applyAlignment="1">
      <alignment horizontal="left"/>
    </xf>
    <xf numFmtId="0" fontId="39" fillId="0" borderId="29" xfId="0" applyFont="1" applyBorder="1" applyAlignment="1">
      <alignment/>
    </xf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vertical="top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top"/>
    </xf>
    <xf numFmtId="0" fontId="34" fillId="0" borderId="28" xfId="0" applyFont="1" applyBorder="1" applyAlignment="1">
      <alignment vertical="top"/>
    </xf>
    <xf numFmtId="0" fontId="34" fillId="0" borderId="29" xfId="0" applyFont="1" applyBorder="1" applyAlignment="1">
      <alignment vertical="top"/>
    </xf>
    <xf numFmtId="0" fontId="34" fillId="0" borderId="30" xfId="0" applyFont="1" applyBorder="1" applyAlignment="1">
      <alignment vertical="top"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center"/>
    </xf>
    <xf numFmtId="0" fontId="36" fillId="0" borderId="29" xfId="0" applyFont="1" applyBorder="1" applyAlignment="1">
      <alignment horizontal="left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workbookViewId="0" topLeftCell="A103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44:72" ht="36.95" customHeight="1"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S2" s="15" t="s">
        <v>7</v>
      </c>
      <c r="BT2" s="15" t="s">
        <v>8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pans="2:7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328" t="s">
        <v>15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20"/>
      <c r="AQ5" s="20"/>
      <c r="AR5" s="18"/>
      <c r="BG5" s="298" t="s">
        <v>16</v>
      </c>
      <c r="BS5" s="15" t="s">
        <v>7</v>
      </c>
    </row>
    <row r="6" spans="2:71" ht="36.9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330" t="s">
        <v>18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20"/>
      <c r="AQ6" s="20"/>
      <c r="AR6" s="18"/>
      <c r="BG6" s="299"/>
      <c r="BS6" s="15" t="s">
        <v>7</v>
      </c>
    </row>
    <row r="7" spans="2:71" ht="12" customHeight="1">
      <c r="B7" s="19"/>
      <c r="C7" s="20"/>
      <c r="D7" s="27" t="s">
        <v>19</v>
      </c>
      <c r="E7" s="20"/>
      <c r="F7" s="20"/>
      <c r="G7" s="20"/>
      <c r="H7" s="20"/>
      <c r="I7" s="20"/>
      <c r="J7" s="20"/>
      <c r="K7" s="25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21</v>
      </c>
      <c r="AL7" s="20"/>
      <c r="AM7" s="20"/>
      <c r="AN7" s="25" t="s">
        <v>20</v>
      </c>
      <c r="AO7" s="20"/>
      <c r="AP7" s="20"/>
      <c r="AQ7" s="20"/>
      <c r="AR7" s="18"/>
      <c r="BG7" s="299"/>
      <c r="BS7" s="15" t="s">
        <v>7</v>
      </c>
    </row>
    <row r="8" spans="2:71" ht="12" customHeight="1">
      <c r="B8" s="19"/>
      <c r="C8" s="20"/>
      <c r="D8" s="27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24</v>
      </c>
      <c r="AL8" s="20"/>
      <c r="AM8" s="20"/>
      <c r="AN8" s="28" t="s">
        <v>25</v>
      </c>
      <c r="AO8" s="20"/>
      <c r="AP8" s="20"/>
      <c r="AQ8" s="20"/>
      <c r="AR8" s="18"/>
      <c r="BG8" s="299"/>
      <c r="BS8" s="15" t="s">
        <v>7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99"/>
      <c r="BS9" s="15" t="s">
        <v>7</v>
      </c>
    </row>
    <row r="10" spans="2:71" ht="12" customHeight="1">
      <c r="B10" s="19"/>
      <c r="C10" s="20"/>
      <c r="D10" s="27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27</v>
      </c>
      <c r="AL10" s="20"/>
      <c r="AM10" s="20"/>
      <c r="AN10" s="25" t="s">
        <v>28</v>
      </c>
      <c r="AO10" s="20"/>
      <c r="AP10" s="20"/>
      <c r="AQ10" s="20"/>
      <c r="AR10" s="18"/>
      <c r="BG10" s="299"/>
      <c r="BS10" s="15" t="s">
        <v>7</v>
      </c>
    </row>
    <row r="11" spans="2:71" ht="18.4" customHeight="1">
      <c r="B11" s="19"/>
      <c r="C11" s="20"/>
      <c r="D11" s="20"/>
      <c r="E11" s="25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30</v>
      </c>
      <c r="AL11" s="20"/>
      <c r="AM11" s="20"/>
      <c r="AN11" s="25" t="s">
        <v>31</v>
      </c>
      <c r="AO11" s="20"/>
      <c r="AP11" s="20"/>
      <c r="AQ11" s="20"/>
      <c r="AR11" s="18"/>
      <c r="BG11" s="299"/>
      <c r="BS11" s="15" t="s">
        <v>7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99"/>
      <c r="BS12" s="15" t="s">
        <v>7</v>
      </c>
    </row>
    <row r="13" spans="2:71" ht="12" customHeight="1">
      <c r="B13" s="19"/>
      <c r="C13" s="20"/>
      <c r="D13" s="27" t="s">
        <v>32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27</v>
      </c>
      <c r="AL13" s="20"/>
      <c r="AM13" s="20"/>
      <c r="AN13" s="29" t="s">
        <v>33</v>
      </c>
      <c r="AO13" s="20"/>
      <c r="AP13" s="20"/>
      <c r="AQ13" s="20"/>
      <c r="AR13" s="18"/>
      <c r="BG13" s="299"/>
      <c r="BS13" s="15" t="s">
        <v>7</v>
      </c>
    </row>
    <row r="14" spans="2:71" ht="12.75">
      <c r="B14" s="19"/>
      <c r="C14" s="20"/>
      <c r="D14" s="20"/>
      <c r="E14" s="331" t="s">
        <v>33</v>
      </c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27" t="s">
        <v>30</v>
      </c>
      <c r="AL14" s="20"/>
      <c r="AM14" s="20"/>
      <c r="AN14" s="29" t="s">
        <v>33</v>
      </c>
      <c r="AO14" s="20"/>
      <c r="AP14" s="20"/>
      <c r="AQ14" s="20"/>
      <c r="AR14" s="18"/>
      <c r="BG14" s="299"/>
      <c r="BS14" s="15" t="s">
        <v>7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99"/>
      <c r="BS15" s="15" t="s">
        <v>4</v>
      </c>
    </row>
    <row r="16" spans="2:71" ht="12" customHeight="1">
      <c r="B16" s="19"/>
      <c r="C16" s="20"/>
      <c r="D16" s="27" t="s">
        <v>34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27</v>
      </c>
      <c r="AL16" s="20"/>
      <c r="AM16" s="20"/>
      <c r="AN16" s="25" t="s">
        <v>35</v>
      </c>
      <c r="AO16" s="20"/>
      <c r="AP16" s="20"/>
      <c r="AQ16" s="20"/>
      <c r="AR16" s="18"/>
      <c r="BG16" s="299"/>
      <c r="BS16" s="15" t="s">
        <v>4</v>
      </c>
    </row>
    <row r="17" spans="2:71" ht="18.4" customHeight="1">
      <c r="B17" s="19"/>
      <c r="C17" s="20"/>
      <c r="D17" s="20"/>
      <c r="E17" s="25" t="s">
        <v>36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30</v>
      </c>
      <c r="AL17" s="20"/>
      <c r="AM17" s="20"/>
      <c r="AN17" s="25" t="s">
        <v>20</v>
      </c>
      <c r="AO17" s="20"/>
      <c r="AP17" s="20"/>
      <c r="AQ17" s="20"/>
      <c r="AR17" s="18"/>
      <c r="BG17" s="299"/>
      <c r="BS17" s="15" t="s">
        <v>5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99"/>
      <c r="BS18" s="15" t="s">
        <v>7</v>
      </c>
    </row>
    <row r="19" spans="2:71" ht="12" customHeight="1">
      <c r="B19" s="19"/>
      <c r="C19" s="20"/>
      <c r="D19" s="27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27</v>
      </c>
      <c r="AL19" s="20"/>
      <c r="AM19" s="20"/>
      <c r="AN19" s="25" t="s">
        <v>38</v>
      </c>
      <c r="AO19" s="20"/>
      <c r="AP19" s="20"/>
      <c r="AQ19" s="20"/>
      <c r="AR19" s="18"/>
      <c r="BG19" s="299"/>
      <c r="BS19" s="15" t="s">
        <v>7</v>
      </c>
    </row>
    <row r="20" spans="2:71" ht="18.4" customHeight="1">
      <c r="B20" s="19"/>
      <c r="C20" s="20"/>
      <c r="D20" s="20"/>
      <c r="E20" s="25" t="s">
        <v>39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30</v>
      </c>
      <c r="AL20" s="20"/>
      <c r="AM20" s="20"/>
      <c r="AN20" s="25" t="s">
        <v>20</v>
      </c>
      <c r="AO20" s="20"/>
      <c r="AP20" s="20"/>
      <c r="AQ20" s="20"/>
      <c r="AR20" s="18"/>
      <c r="BG20" s="299"/>
      <c r="BS20" s="15" t="s">
        <v>4</v>
      </c>
    </row>
    <row r="21" spans="2:59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99"/>
    </row>
    <row r="22" spans="2:59" ht="12" customHeight="1">
      <c r="B22" s="19"/>
      <c r="C22" s="20"/>
      <c r="D22" s="27" t="s">
        <v>40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99"/>
    </row>
    <row r="23" spans="2:59" ht="51" customHeight="1">
      <c r="B23" s="19"/>
      <c r="C23" s="20"/>
      <c r="D23" s="20"/>
      <c r="E23" s="333" t="s">
        <v>41</v>
      </c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20"/>
      <c r="AP23" s="20"/>
      <c r="AQ23" s="20"/>
      <c r="AR23" s="18"/>
      <c r="BG23" s="299"/>
    </row>
    <row r="24" spans="2:59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99"/>
    </row>
    <row r="25" spans="2:59" ht="6.95" customHeight="1">
      <c r="B25" s="19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0"/>
      <c r="AQ25" s="20"/>
      <c r="AR25" s="18"/>
      <c r="BG25" s="299"/>
    </row>
    <row r="26" spans="2:59" s="1" customFormat="1" ht="25.9" customHeight="1">
      <c r="B26" s="31"/>
      <c r="C26" s="32"/>
      <c r="D26" s="33" t="s">
        <v>42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01">
        <f>ROUND(AG54,2)</f>
        <v>0</v>
      </c>
      <c r="AL26" s="302"/>
      <c r="AM26" s="302"/>
      <c r="AN26" s="302"/>
      <c r="AO26" s="302"/>
      <c r="AP26" s="32"/>
      <c r="AQ26" s="32"/>
      <c r="AR26" s="35"/>
      <c r="BG26" s="299"/>
    </row>
    <row r="27" spans="2:59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G27" s="299"/>
    </row>
    <row r="28" spans="2:59" s="1" customFormat="1" ht="12.7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4" t="s">
        <v>43</v>
      </c>
      <c r="M28" s="334"/>
      <c r="N28" s="334"/>
      <c r="O28" s="334"/>
      <c r="P28" s="334"/>
      <c r="Q28" s="32"/>
      <c r="R28" s="32"/>
      <c r="S28" s="32"/>
      <c r="T28" s="32"/>
      <c r="U28" s="32"/>
      <c r="V28" s="32"/>
      <c r="W28" s="334" t="s">
        <v>44</v>
      </c>
      <c r="X28" s="334"/>
      <c r="Y28" s="334"/>
      <c r="Z28" s="334"/>
      <c r="AA28" s="334"/>
      <c r="AB28" s="334"/>
      <c r="AC28" s="334"/>
      <c r="AD28" s="334"/>
      <c r="AE28" s="334"/>
      <c r="AF28" s="32"/>
      <c r="AG28" s="32"/>
      <c r="AH28" s="32"/>
      <c r="AI28" s="32"/>
      <c r="AJ28" s="32"/>
      <c r="AK28" s="334" t="s">
        <v>45</v>
      </c>
      <c r="AL28" s="334"/>
      <c r="AM28" s="334"/>
      <c r="AN28" s="334"/>
      <c r="AO28" s="334"/>
      <c r="AP28" s="32"/>
      <c r="AQ28" s="32"/>
      <c r="AR28" s="35"/>
      <c r="BG28" s="299"/>
    </row>
    <row r="29" spans="2:59" s="2" customFormat="1" ht="14.45" customHeight="1">
      <c r="B29" s="36"/>
      <c r="C29" s="37"/>
      <c r="D29" s="27" t="s">
        <v>46</v>
      </c>
      <c r="E29" s="37"/>
      <c r="F29" s="27" t="s">
        <v>47</v>
      </c>
      <c r="G29" s="37"/>
      <c r="H29" s="37"/>
      <c r="I29" s="37"/>
      <c r="J29" s="37"/>
      <c r="K29" s="37"/>
      <c r="L29" s="335">
        <v>0.21</v>
      </c>
      <c r="M29" s="297"/>
      <c r="N29" s="297"/>
      <c r="O29" s="297"/>
      <c r="P29" s="297"/>
      <c r="Q29" s="37"/>
      <c r="R29" s="37"/>
      <c r="S29" s="37"/>
      <c r="T29" s="37"/>
      <c r="U29" s="37"/>
      <c r="V29" s="37"/>
      <c r="W29" s="296">
        <f>ROUND(BB54,2)</f>
        <v>0</v>
      </c>
      <c r="X29" s="297"/>
      <c r="Y29" s="297"/>
      <c r="Z29" s="297"/>
      <c r="AA29" s="297"/>
      <c r="AB29" s="297"/>
      <c r="AC29" s="297"/>
      <c r="AD29" s="297"/>
      <c r="AE29" s="297"/>
      <c r="AF29" s="37"/>
      <c r="AG29" s="37"/>
      <c r="AH29" s="37"/>
      <c r="AI29" s="37"/>
      <c r="AJ29" s="37"/>
      <c r="AK29" s="296">
        <f>ROUND(AX54,2)</f>
        <v>0</v>
      </c>
      <c r="AL29" s="297"/>
      <c r="AM29" s="297"/>
      <c r="AN29" s="297"/>
      <c r="AO29" s="297"/>
      <c r="AP29" s="37"/>
      <c r="AQ29" s="37"/>
      <c r="AR29" s="38"/>
      <c r="BG29" s="300"/>
    </row>
    <row r="30" spans="2:59" s="2" customFormat="1" ht="14.45" customHeight="1">
      <c r="B30" s="36"/>
      <c r="C30" s="37"/>
      <c r="D30" s="37"/>
      <c r="E30" s="37"/>
      <c r="F30" s="27" t="s">
        <v>48</v>
      </c>
      <c r="G30" s="37"/>
      <c r="H30" s="37"/>
      <c r="I30" s="37"/>
      <c r="J30" s="37"/>
      <c r="K30" s="37"/>
      <c r="L30" s="335">
        <v>0.15</v>
      </c>
      <c r="M30" s="297"/>
      <c r="N30" s="297"/>
      <c r="O30" s="297"/>
      <c r="P30" s="297"/>
      <c r="Q30" s="37"/>
      <c r="R30" s="37"/>
      <c r="S30" s="37"/>
      <c r="T30" s="37"/>
      <c r="U30" s="37"/>
      <c r="V30" s="37"/>
      <c r="W30" s="296">
        <f>ROUND(BC54,2)</f>
        <v>0</v>
      </c>
      <c r="X30" s="297"/>
      <c r="Y30" s="297"/>
      <c r="Z30" s="297"/>
      <c r="AA30" s="297"/>
      <c r="AB30" s="297"/>
      <c r="AC30" s="297"/>
      <c r="AD30" s="297"/>
      <c r="AE30" s="297"/>
      <c r="AF30" s="37"/>
      <c r="AG30" s="37"/>
      <c r="AH30" s="37"/>
      <c r="AI30" s="37"/>
      <c r="AJ30" s="37"/>
      <c r="AK30" s="296">
        <f>ROUND(AY54,2)</f>
        <v>0</v>
      </c>
      <c r="AL30" s="297"/>
      <c r="AM30" s="297"/>
      <c r="AN30" s="297"/>
      <c r="AO30" s="297"/>
      <c r="AP30" s="37"/>
      <c r="AQ30" s="37"/>
      <c r="AR30" s="38"/>
      <c r="BG30" s="300"/>
    </row>
    <row r="31" spans="2:59" s="2" customFormat="1" ht="14.45" customHeight="1" hidden="1">
      <c r="B31" s="36"/>
      <c r="C31" s="37"/>
      <c r="D31" s="37"/>
      <c r="E31" s="37"/>
      <c r="F31" s="27" t="s">
        <v>49</v>
      </c>
      <c r="G31" s="37"/>
      <c r="H31" s="37"/>
      <c r="I31" s="37"/>
      <c r="J31" s="37"/>
      <c r="K31" s="37"/>
      <c r="L31" s="335">
        <v>0.21</v>
      </c>
      <c r="M31" s="297"/>
      <c r="N31" s="297"/>
      <c r="O31" s="297"/>
      <c r="P31" s="297"/>
      <c r="Q31" s="37"/>
      <c r="R31" s="37"/>
      <c r="S31" s="37"/>
      <c r="T31" s="37"/>
      <c r="U31" s="37"/>
      <c r="V31" s="37"/>
      <c r="W31" s="296">
        <f>ROUND(BD54,2)</f>
        <v>0</v>
      </c>
      <c r="X31" s="297"/>
      <c r="Y31" s="297"/>
      <c r="Z31" s="297"/>
      <c r="AA31" s="297"/>
      <c r="AB31" s="297"/>
      <c r="AC31" s="297"/>
      <c r="AD31" s="297"/>
      <c r="AE31" s="297"/>
      <c r="AF31" s="37"/>
      <c r="AG31" s="37"/>
      <c r="AH31" s="37"/>
      <c r="AI31" s="37"/>
      <c r="AJ31" s="37"/>
      <c r="AK31" s="296">
        <v>0</v>
      </c>
      <c r="AL31" s="297"/>
      <c r="AM31" s="297"/>
      <c r="AN31" s="297"/>
      <c r="AO31" s="297"/>
      <c r="AP31" s="37"/>
      <c r="AQ31" s="37"/>
      <c r="AR31" s="38"/>
      <c r="BG31" s="300"/>
    </row>
    <row r="32" spans="2:59" s="2" customFormat="1" ht="14.45" customHeight="1" hidden="1">
      <c r="B32" s="36"/>
      <c r="C32" s="37"/>
      <c r="D32" s="37"/>
      <c r="E32" s="37"/>
      <c r="F32" s="27" t="s">
        <v>50</v>
      </c>
      <c r="G32" s="37"/>
      <c r="H32" s="37"/>
      <c r="I32" s="37"/>
      <c r="J32" s="37"/>
      <c r="K32" s="37"/>
      <c r="L32" s="335">
        <v>0.15</v>
      </c>
      <c r="M32" s="297"/>
      <c r="N32" s="297"/>
      <c r="O32" s="297"/>
      <c r="P32" s="297"/>
      <c r="Q32" s="37"/>
      <c r="R32" s="37"/>
      <c r="S32" s="37"/>
      <c r="T32" s="37"/>
      <c r="U32" s="37"/>
      <c r="V32" s="37"/>
      <c r="W32" s="296">
        <f>ROUND(BE54,2)</f>
        <v>0</v>
      </c>
      <c r="X32" s="297"/>
      <c r="Y32" s="297"/>
      <c r="Z32" s="297"/>
      <c r="AA32" s="297"/>
      <c r="AB32" s="297"/>
      <c r="AC32" s="297"/>
      <c r="AD32" s="297"/>
      <c r="AE32" s="297"/>
      <c r="AF32" s="37"/>
      <c r="AG32" s="37"/>
      <c r="AH32" s="37"/>
      <c r="AI32" s="37"/>
      <c r="AJ32" s="37"/>
      <c r="AK32" s="296">
        <v>0</v>
      </c>
      <c r="AL32" s="297"/>
      <c r="AM32" s="297"/>
      <c r="AN32" s="297"/>
      <c r="AO32" s="297"/>
      <c r="AP32" s="37"/>
      <c r="AQ32" s="37"/>
      <c r="AR32" s="38"/>
      <c r="BG32" s="300"/>
    </row>
    <row r="33" spans="2:44" s="2" customFormat="1" ht="14.45" customHeight="1" hidden="1">
      <c r="B33" s="36"/>
      <c r="C33" s="37"/>
      <c r="D33" s="37"/>
      <c r="E33" s="37"/>
      <c r="F33" s="27" t="s">
        <v>51</v>
      </c>
      <c r="G33" s="37"/>
      <c r="H33" s="37"/>
      <c r="I33" s="37"/>
      <c r="J33" s="37"/>
      <c r="K33" s="37"/>
      <c r="L33" s="335">
        <v>0</v>
      </c>
      <c r="M33" s="297"/>
      <c r="N33" s="297"/>
      <c r="O33" s="297"/>
      <c r="P33" s="297"/>
      <c r="Q33" s="37"/>
      <c r="R33" s="37"/>
      <c r="S33" s="37"/>
      <c r="T33" s="37"/>
      <c r="U33" s="37"/>
      <c r="V33" s="37"/>
      <c r="W33" s="296">
        <f>ROUND(BF54,2)</f>
        <v>0</v>
      </c>
      <c r="X33" s="297"/>
      <c r="Y33" s="297"/>
      <c r="Z33" s="297"/>
      <c r="AA33" s="297"/>
      <c r="AB33" s="297"/>
      <c r="AC33" s="297"/>
      <c r="AD33" s="297"/>
      <c r="AE33" s="297"/>
      <c r="AF33" s="37"/>
      <c r="AG33" s="37"/>
      <c r="AH33" s="37"/>
      <c r="AI33" s="37"/>
      <c r="AJ33" s="37"/>
      <c r="AK33" s="296">
        <v>0</v>
      </c>
      <c r="AL33" s="297"/>
      <c r="AM33" s="297"/>
      <c r="AN33" s="297"/>
      <c r="AO33" s="297"/>
      <c r="AP33" s="37"/>
      <c r="AQ33" s="37"/>
      <c r="AR33" s="38"/>
    </row>
    <row r="34" spans="2:44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</row>
    <row r="35" spans="2:44" s="1" customFormat="1" ht="25.9" customHeight="1">
      <c r="B35" s="31"/>
      <c r="C35" s="39"/>
      <c r="D35" s="40" t="s">
        <v>52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53</v>
      </c>
      <c r="U35" s="41"/>
      <c r="V35" s="41"/>
      <c r="W35" s="41"/>
      <c r="X35" s="303" t="s">
        <v>54</v>
      </c>
      <c r="Y35" s="304"/>
      <c r="Z35" s="304"/>
      <c r="AA35" s="304"/>
      <c r="AB35" s="304"/>
      <c r="AC35" s="41"/>
      <c r="AD35" s="41"/>
      <c r="AE35" s="41"/>
      <c r="AF35" s="41"/>
      <c r="AG35" s="41"/>
      <c r="AH35" s="41"/>
      <c r="AI35" s="41"/>
      <c r="AJ35" s="41"/>
      <c r="AK35" s="305">
        <f>SUM(AK26:AK33)</f>
        <v>0</v>
      </c>
      <c r="AL35" s="304"/>
      <c r="AM35" s="304"/>
      <c r="AN35" s="304"/>
      <c r="AO35" s="306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95" customHeight="1">
      <c r="B42" s="31"/>
      <c r="C42" s="21" t="s">
        <v>55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3" customFormat="1" ht="12" customHeight="1">
      <c r="B44" s="47"/>
      <c r="C44" s="27" t="s">
        <v>14</v>
      </c>
      <c r="D44" s="48"/>
      <c r="E44" s="48"/>
      <c r="F44" s="48"/>
      <c r="G44" s="48"/>
      <c r="H44" s="48"/>
      <c r="I44" s="48"/>
      <c r="J44" s="48"/>
      <c r="K44" s="48"/>
      <c r="L44" s="48" t="str">
        <f>K5</f>
        <v>02/19</v>
      </c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9"/>
    </row>
    <row r="45" spans="2:44" s="4" customFormat="1" ht="36.95" customHeight="1">
      <c r="B45" s="50"/>
      <c r="C45" s="51" t="s">
        <v>17</v>
      </c>
      <c r="D45" s="52"/>
      <c r="E45" s="52"/>
      <c r="F45" s="52"/>
      <c r="G45" s="52"/>
      <c r="H45" s="52"/>
      <c r="I45" s="52"/>
      <c r="J45" s="52"/>
      <c r="K45" s="52"/>
      <c r="L45" s="310" t="str">
        <f>K6</f>
        <v>ZMĚNA ZPŮSOBU VYTÁPĚNÍ A STAVEBNÍ ÚPRAVY OBJEKTU</v>
      </c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52"/>
      <c r="AQ45" s="52"/>
      <c r="AR45" s="53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7" t="s">
        <v>22</v>
      </c>
      <c r="D47" s="32"/>
      <c r="E47" s="32"/>
      <c r="F47" s="32"/>
      <c r="G47" s="32"/>
      <c r="H47" s="32"/>
      <c r="I47" s="32"/>
      <c r="J47" s="32"/>
      <c r="K47" s="32"/>
      <c r="L47" s="54" t="str">
        <f>IF(K8="","",K8)</f>
        <v>Nejdek, Chodovská č.p. 465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7" t="s">
        <v>24</v>
      </c>
      <c r="AJ47" s="32"/>
      <c r="AK47" s="32"/>
      <c r="AL47" s="32"/>
      <c r="AM47" s="312" t="str">
        <f>IF(AN8="","",AN8)</f>
        <v>5. 12. 2019</v>
      </c>
      <c r="AN47" s="312"/>
      <c r="AO47" s="32"/>
      <c r="AP47" s="32"/>
      <c r="AQ47" s="32"/>
      <c r="AR47" s="35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2:58" s="1" customFormat="1" ht="43.15" customHeight="1">
      <c r="B49" s="31"/>
      <c r="C49" s="27" t="s">
        <v>26</v>
      </c>
      <c r="D49" s="32"/>
      <c r="E49" s="32"/>
      <c r="F49" s="32"/>
      <c r="G49" s="32"/>
      <c r="H49" s="32"/>
      <c r="I49" s="32"/>
      <c r="J49" s="32"/>
      <c r="K49" s="32"/>
      <c r="L49" s="48" t="str">
        <f>IF(E11="","",E11)</f>
        <v>MěÚ Nejdek, náměstí Karla IV. 23, 362 21 Nejdek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7" t="s">
        <v>34</v>
      </c>
      <c r="AJ49" s="32"/>
      <c r="AK49" s="32"/>
      <c r="AL49" s="32"/>
      <c r="AM49" s="308" t="str">
        <f>IF(E17="","",E17)</f>
        <v>Ing. Milan Snopek, Švabinského 1729, 35601 Sokolov</v>
      </c>
      <c r="AN49" s="309"/>
      <c r="AO49" s="309"/>
      <c r="AP49" s="309"/>
      <c r="AQ49" s="32"/>
      <c r="AR49" s="35"/>
      <c r="AS49" s="313" t="s">
        <v>56</v>
      </c>
      <c r="AT49" s="314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6"/>
    </row>
    <row r="50" spans="2:58" s="1" customFormat="1" ht="43.15" customHeight="1">
      <c r="B50" s="31"/>
      <c r="C50" s="27" t="s">
        <v>32</v>
      </c>
      <c r="D50" s="32"/>
      <c r="E50" s="32"/>
      <c r="F50" s="32"/>
      <c r="G50" s="32"/>
      <c r="H50" s="32"/>
      <c r="I50" s="32"/>
      <c r="J50" s="32"/>
      <c r="K50" s="32"/>
      <c r="L50" s="48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7" t="s">
        <v>37</v>
      </c>
      <c r="AJ50" s="32"/>
      <c r="AK50" s="32"/>
      <c r="AL50" s="32"/>
      <c r="AM50" s="308" t="str">
        <f>IF(E20="","",E20)</f>
        <v>MgA. Jan Nájemník, Kraslická 515, 35601 Sokolov</v>
      </c>
      <c r="AN50" s="309"/>
      <c r="AO50" s="309"/>
      <c r="AP50" s="309"/>
      <c r="AQ50" s="32"/>
      <c r="AR50" s="35"/>
      <c r="AS50" s="315"/>
      <c r="AT50" s="316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8"/>
    </row>
    <row r="51" spans="2:58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317"/>
      <c r="AT51" s="318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60"/>
    </row>
    <row r="52" spans="2:58" s="1" customFormat="1" ht="29.25" customHeight="1">
      <c r="B52" s="31"/>
      <c r="C52" s="319" t="s">
        <v>57</v>
      </c>
      <c r="D52" s="320"/>
      <c r="E52" s="320"/>
      <c r="F52" s="320"/>
      <c r="G52" s="320"/>
      <c r="H52" s="61"/>
      <c r="I52" s="321" t="s">
        <v>58</v>
      </c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2" t="s">
        <v>59</v>
      </c>
      <c r="AH52" s="320"/>
      <c r="AI52" s="320"/>
      <c r="AJ52" s="320"/>
      <c r="AK52" s="320"/>
      <c r="AL52" s="320"/>
      <c r="AM52" s="320"/>
      <c r="AN52" s="321" t="s">
        <v>60</v>
      </c>
      <c r="AO52" s="320"/>
      <c r="AP52" s="320"/>
      <c r="AQ52" s="62" t="s">
        <v>61</v>
      </c>
      <c r="AR52" s="35"/>
      <c r="AS52" s="63" t="s">
        <v>62</v>
      </c>
      <c r="AT52" s="64" t="s">
        <v>63</v>
      </c>
      <c r="AU52" s="64" t="s">
        <v>64</v>
      </c>
      <c r="AV52" s="64" t="s">
        <v>65</v>
      </c>
      <c r="AW52" s="64" t="s">
        <v>66</v>
      </c>
      <c r="AX52" s="64" t="s">
        <v>67</v>
      </c>
      <c r="AY52" s="64" t="s">
        <v>68</v>
      </c>
      <c r="AZ52" s="64" t="s">
        <v>69</v>
      </c>
      <c r="BA52" s="64" t="s">
        <v>70</v>
      </c>
      <c r="BB52" s="64" t="s">
        <v>71</v>
      </c>
      <c r="BC52" s="64" t="s">
        <v>72</v>
      </c>
      <c r="BD52" s="64" t="s">
        <v>73</v>
      </c>
      <c r="BE52" s="64" t="s">
        <v>74</v>
      </c>
      <c r="BF52" s="65" t="s">
        <v>75</v>
      </c>
    </row>
    <row r="53" spans="2:58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8"/>
    </row>
    <row r="54" spans="2:90" s="5" customFormat="1" ht="32.45" customHeight="1">
      <c r="B54" s="69"/>
      <c r="C54" s="70" t="s">
        <v>76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326">
        <f>ROUND(AG55,2)</f>
        <v>0</v>
      </c>
      <c r="AH54" s="326"/>
      <c r="AI54" s="326"/>
      <c r="AJ54" s="326"/>
      <c r="AK54" s="326"/>
      <c r="AL54" s="326"/>
      <c r="AM54" s="326"/>
      <c r="AN54" s="327">
        <f>SUM(AG54,AV54)</f>
        <v>0</v>
      </c>
      <c r="AO54" s="327"/>
      <c r="AP54" s="327"/>
      <c r="AQ54" s="73" t="s">
        <v>20</v>
      </c>
      <c r="AR54" s="74"/>
      <c r="AS54" s="75">
        <f>ROUND(AS55,2)</f>
        <v>0</v>
      </c>
      <c r="AT54" s="76">
        <f>ROUND(AT55,2)</f>
        <v>0</v>
      </c>
      <c r="AU54" s="77">
        <f>ROUND(AU55,2)</f>
        <v>0</v>
      </c>
      <c r="AV54" s="77">
        <f>ROUND(SUM(AX54:AY54),2)</f>
        <v>0</v>
      </c>
      <c r="AW54" s="78">
        <f>ROUND(AW55,5)</f>
        <v>0</v>
      </c>
      <c r="AX54" s="77">
        <f>ROUND(BB54*L29,2)</f>
        <v>0</v>
      </c>
      <c r="AY54" s="77">
        <f>ROUND(BC54*L30,2)</f>
        <v>0</v>
      </c>
      <c r="AZ54" s="77">
        <f>ROUND(BD54*L29,2)</f>
        <v>0</v>
      </c>
      <c r="BA54" s="77">
        <f>ROUND(BE54*L30,2)</f>
        <v>0</v>
      </c>
      <c r="BB54" s="77">
        <f>ROUND(BB55,2)</f>
        <v>0</v>
      </c>
      <c r="BC54" s="77">
        <f>ROUND(BC55,2)</f>
        <v>0</v>
      </c>
      <c r="BD54" s="77">
        <f>ROUND(BD55,2)</f>
        <v>0</v>
      </c>
      <c r="BE54" s="77">
        <f>ROUND(BE55,2)</f>
        <v>0</v>
      </c>
      <c r="BF54" s="79">
        <f>ROUND(BF55,2)</f>
        <v>0</v>
      </c>
      <c r="BS54" s="80" t="s">
        <v>77</v>
      </c>
      <c r="BT54" s="80" t="s">
        <v>78</v>
      </c>
      <c r="BV54" s="80" t="s">
        <v>79</v>
      </c>
      <c r="BW54" s="80" t="s">
        <v>6</v>
      </c>
      <c r="BX54" s="80" t="s">
        <v>80</v>
      </c>
      <c r="CL54" s="80" t="s">
        <v>20</v>
      </c>
    </row>
    <row r="55" spans="1:90" s="6" customFormat="1" ht="27" customHeight="1">
      <c r="A55" s="81" t="s">
        <v>81</v>
      </c>
      <c r="B55" s="82"/>
      <c r="C55" s="83"/>
      <c r="D55" s="325" t="s">
        <v>15</v>
      </c>
      <c r="E55" s="325"/>
      <c r="F55" s="325"/>
      <c r="G55" s="325"/>
      <c r="H55" s="325"/>
      <c r="I55" s="84"/>
      <c r="J55" s="325" t="s">
        <v>18</v>
      </c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3">
        <f>'02-19 - ZMĚNA ZPŮSOBU VYT...'!K30</f>
        <v>0</v>
      </c>
      <c r="AH55" s="324"/>
      <c r="AI55" s="324"/>
      <c r="AJ55" s="324"/>
      <c r="AK55" s="324"/>
      <c r="AL55" s="324"/>
      <c r="AM55" s="324"/>
      <c r="AN55" s="323">
        <f>SUM(AG55,AV55)</f>
        <v>0</v>
      </c>
      <c r="AO55" s="324"/>
      <c r="AP55" s="324"/>
      <c r="AQ55" s="85" t="s">
        <v>82</v>
      </c>
      <c r="AR55" s="86"/>
      <c r="AS55" s="87">
        <f>'02-19 - ZMĚNA ZPŮSOBU VYT...'!K28</f>
        <v>0</v>
      </c>
      <c r="AT55" s="88">
        <f>'02-19 - ZMĚNA ZPŮSOBU VYT...'!K29</f>
        <v>0</v>
      </c>
      <c r="AU55" s="88">
        <v>0</v>
      </c>
      <c r="AV55" s="88">
        <f>ROUND(SUM(AX55:AY55),2)</f>
        <v>0</v>
      </c>
      <c r="AW55" s="89">
        <f>'02-19 - ZMĚNA ZPŮSOBU VYT...'!T112</f>
        <v>0</v>
      </c>
      <c r="AX55" s="88">
        <f>'02-19 - ZMĚNA ZPŮSOBU VYT...'!K33</f>
        <v>0</v>
      </c>
      <c r="AY55" s="88">
        <f>'02-19 - ZMĚNA ZPŮSOBU VYT...'!K34</f>
        <v>0</v>
      </c>
      <c r="AZ55" s="88">
        <f>'02-19 - ZMĚNA ZPŮSOBU VYT...'!K35</f>
        <v>0</v>
      </c>
      <c r="BA55" s="88">
        <f>'02-19 - ZMĚNA ZPŮSOBU VYT...'!K36</f>
        <v>0</v>
      </c>
      <c r="BB55" s="88">
        <f>'02-19 - ZMĚNA ZPŮSOBU VYT...'!F33</f>
        <v>0</v>
      </c>
      <c r="BC55" s="88">
        <f>'02-19 - ZMĚNA ZPŮSOBU VYT...'!F34</f>
        <v>0</v>
      </c>
      <c r="BD55" s="88">
        <f>'02-19 - ZMĚNA ZPŮSOBU VYT...'!F35</f>
        <v>0</v>
      </c>
      <c r="BE55" s="88">
        <f>'02-19 - ZMĚNA ZPŮSOBU VYT...'!F36</f>
        <v>0</v>
      </c>
      <c r="BF55" s="90">
        <f>'02-19 - ZMĚNA ZPŮSOBU VYT...'!F37</f>
        <v>0</v>
      </c>
      <c r="BT55" s="91" t="s">
        <v>83</v>
      </c>
      <c r="BU55" s="91" t="s">
        <v>84</v>
      </c>
      <c r="BV55" s="91" t="s">
        <v>79</v>
      </c>
      <c r="BW55" s="91" t="s">
        <v>6</v>
      </c>
      <c r="BX55" s="91" t="s">
        <v>80</v>
      </c>
      <c r="CL55" s="91" t="s">
        <v>20</v>
      </c>
    </row>
    <row r="56" spans="2:44" s="1" customFormat="1" ht="30" customHeight="1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5"/>
    </row>
    <row r="57" spans="2:44" s="1" customFormat="1" ht="6.95" customHeight="1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5"/>
    </row>
  </sheetData>
  <sheetProtection algorithmName="SHA-512" hashValue="jY8u9+eDV+uGP1fJvb+RcJrlkUNf0jAH8h0bGIetN23N6Y41jpxBzRoPtbauWnJqnYLlS+uo1v2uva1kpgs2Rw==" saltValue="kmVSJhhR98Ug16Xv7iRco8AtwkeOvb1fp4ZGmc/m/yl1nqXXx8pyhc1OMDOrsvCL5ydf+aYpmKAacknkIern9Q==" spinCount="100000" sheet="1" objects="1" scenarios="1" formatColumns="0" formatRows="0"/>
  <mergeCells count="42"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M50:AP50"/>
    <mergeCell ref="L45:AO45"/>
    <mergeCell ref="AM47:AN47"/>
    <mergeCell ref="AM49:AP49"/>
    <mergeCell ref="AS49:AT51"/>
    <mergeCell ref="W33:AE33"/>
    <mergeCell ref="AK33:AO33"/>
    <mergeCell ref="X35:AB35"/>
    <mergeCell ref="AK35:AO35"/>
    <mergeCell ref="AR2:BG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G5:BG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02-19 - ZMĚNA ZPŮSOBU VY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54"/>
  <sheetViews>
    <sheetView showGridLines="0" tabSelected="1" workbookViewId="0" topLeftCell="A251">
      <selection activeCell="F261" sqref="F26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10" width="20.140625" style="92" customWidth="1"/>
    <col min="11" max="11" width="20.1406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T2" s="15" t="s">
        <v>6</v>
      </c>
    </row>
    <row r="3" spans="2:46" ht="6.95" customHeight="1">
      <c r="B3" s="93"/>
      <c r="C3" s="94"/>
      <c r="D3" s="94"/>
      <c r="E3" s="94"/>
      <c r="F3" s="94"/>
      <c r="G3" s="94"/>
      <c r="H3" s="94"/>
      <c r="I3" s="95"/>
      <c r="J3" s="95"/>
      <c r="K3" s="94"/>
      <c r="L3" s="94"/>
      <c r="M3" s="18"/>
      <c r="AT3" s="15" t="s">
        <v>83</v>
      </c>
    </row>
    <row r="4" spans="2:46" ht="24.95" customHeight="1">
      <c r="B4" s="18"/>
      <c r="D4" s="96" t="s">
        <v>85</v>
      </c>
      <c r="M4" s="18"/>
      <c r="N4" s="97" t="s">
        <v>11</v>
      </c>
      <c r="AT4" s="15" t="s">
        <v>4</v>
      </c>
    </row>
    <row r="5" spans="2:13" ht="6.95" customHeight="1">
      <c r="B5" s="18"/>
      <c r="M5" s="18"/>
    </row>
    <row r="6" spans="2:13" s="1" customFormat="1" ht="12" customHeight="1">
      <c r="B6" s="35"/>
      <c r="D6" s="98" t="s">
        <v>17</v>
      </c>
      <c r="I6" s="99"/>
      <c r="J6" s="99"/>
      <c r="M6" s="35"/>
    </row>
    <row r="7" spans="2:13" s="1" customFormat="1" ht="36.95" customHeight="1">
      <c r="B7" s="35"/>
      <c r="E7" s="336" t="s">
        <v>18</v>
      </c>
      <c r="F7" s="337"/>
      <c r="G7" s="337"/>
      <c r="H7" s="337"/>
      <c r="I7" s="99"/>
      <c r="J7" s="99"/>
      <c r="M7" s="35"/>
    </row>
    <row r="8" spans="2:13" s="1" customFormat="1" ht="11.25">
      <c r="B8" s="35"/>
      <c r="I8" s="99"/>
      <c r="J8" s="99"/>
      <c r="M8" s="35"/>
    </row>
    <row r="9" spans="2:13" s="1" customFormat="1" ht="12" customHeight="1">
      <c r="B9" s="35"/>
      <c r="D9" s="98" t="s">
        <v>19</v>
      </c>
      <c r="F9" s="100" t="s">
        <v>20</v>
      </c>
      <c r="I9" s="101" t="s">
        <v>21</v>
      </c>
      <c r="J9" s="102" t="s">
        <v>20</v>
      </c>
      <c r="M9" s="35"/>
    </row>
    <row r="10" spans="2:13" s="1" customFormat="1" ht="12" customHeight="1">
      <c r="B10" s="35"/>
      <c r="D10" s="98" t="s">
        <v>22</v>
      </c>
      <c r="F10" s="100" t="s">
        <v>23</v>
      </c>
      <c r="I10" s="101" t="s">
        <v>24</v>
      </c>
      <c r="J10" s="103" t="str">
        <f>'Rekapitulace stavby'!AN8</f>
        <v>5. 12. 2019</v>
      </c>
      <c r="M10" s="35"/>
    </row>
    <row r="11" spans="2:13" s="1" customFormat="1" ht="10.9" customHeight="1">
      <c r="B11" s="35"/>
      <c r="I11" s="99"/>
      <c r="J11" s="99"/>
      <c r="M11" s="35"/>
    </row>
    <row r="12" spans="2:13" s="1" customFormat="1" ht="12" customHeight="1">
      <c r="B12" s="35"/>
      <c r="D12" s="98" t="s">
        <v>26</v>
      </c>
      <c r="I12" s="101" t="s">
        <v>27</v>
      </c>
      <c r="J12" s="102" t="s">
        <v>28</v>
      </c>
      <c r="M12" s="35"/>
    </row>
    <row r="13" spans="2:13" s="1" customFormat="1" ht="18" customHeight="1">
      <c r="B13" s="35"/>
      <c r="E13" s="100" t="s">
        <v>29</v>
      </c>
      <c r="I13" s="101" t="s">
        <v>30</v>
      </c>
      <c r="J13" s="102" t="s">
        <v>31</v>
      </c>
      <c r="M13" s="35"/>
    </row>
    <row r="14" spans="2:13" s="1" customFormat="1" ht="6.95" customHeight="1">
      <c r="B14" s="35"/>
      <c r="I14" s="99"/>
      <c r="J14" s="99"/>
      <c r="M14" s="35"/>
    </row>
    <row r="15" spans="2:13" s="1" customFormat="1" ht="12" customHeight="1">
      <c r="B15" s="35"/>
      <c r="D15" s="98" t="s">
        <v>32</v>
      </c>
      <c r="I15" s="101" t="s">
        <v>27</v>
      </c>
      <c r="J15" s="28" t="str">
        <f>'Rekapitulace stavby'!AN13</f>
        <v>Vyplň údaj</v>
      </c>
      <c r="M15" s="35"/>
    </row>
    <row r="16" spans="2:13" s="1" customFormat="1" ht="18" customHeight="1">
      <c r="B16" s="35"/>
      <c r="E16" s="338" t="str">
        <f>'Rekapitulace stavby'!E14</f>
        <v>Vyplň údaj</v>
      </c>
      <c r="F16" s="339"/>
      <c r="G16" s="339"/>
      <c r="H16" s="339"/>
      <c r="I16" s="101" t="s">
        <v>30</v>
      </c>
      <c r="J16" s="28" t="str">
        <f>'Rekapitulace stavby'!AN14</f>
        <v>Vyplň údaj</v>
      </c>
      <c r="M16" s="35"/>
    </row>
    <row r="17" spans="2:13" s="1" customFormat="1" ht="6.95" customHeight="1">
      <c r="B17" s="35"/>
      <c r="I17" s="99"/>
      <c r="J17" s="99"/>
      <c r="M17" s="35"/>
    </row>
    <row r="18" spans="2:13" s="1" customFormat="1" ht="12" customHeight="1">
      <c r="B18" s="35"/>
      <c r="D18" s="98" t="s">
        <v>34</v>
      </c>
      <c r="I18" s="101" t="s">
        <v>27</v>
      </c>
      <c r="J18" s="102" t="s">
        <v>35</v>
      </c>
      <c r="M18" s="35"/>
    </row>
    <row r="19" spans="2:13" s="1" customFormat="1" ht="18" customHeight="1">
      <c r="B19" s="35"/>
      <c r="E19" s="100" t="s">
        <v>36</v>
      </c>
      <c r="I19" s="101" t="s">
        <v>30</v>
      </c>
      <c r="J19" s="102" t="s">
        <v>20</v>
      </c>
      <c r="M19" s="35"/>
    </row>
    <row r="20" spans="2:13" s="1" customFormat="1" ht="6.95" customHeight="1">
      <c r="B20" s="35"/>
      <c r="I20" s="99"/>
      <c r="J20" s="99"/>
      <c r="M20" s="35"/>
    </row>
    <row r="21" spans="2:13" s="1" customFormat="1" ht="12" customHeight="1">
      <c r="B21" s="35"/>
      <c r="D21" s="98" t="s">
        <v>37</v>
      </c>
      <c r="I21" s="101" t="s">
        <v>27</v>
      </c>
      <c r="J21" s="102" t="s">
        <v>38</v>
      </c>
      <c r="M21" s="35"/>
    </row>
    <row r="22" spans="2:13" s="1" customFormat="1" ht="18" customHeight="1">
      <c r="B22" s="35"/>
      <c r="E22" s="100" t="s">
        <v>39</v>
      </c>
      <c r="I22" s="101" t="s">
        <v>30</v>
      </c>
      <c r="J22" s="102" t="s">
        <v>20</v>
      </c>
      <c r="M22" s="35"/>
    </row>
    <row r="23" spans="2:13" s="1" customFormat="1" ht="6.95" customHeight="1">
      <c r="B23" s="35"/>
      <c r="I23" s="99"/>
      <c r="J23" s="99"/>
      <c r="M23" s="35"/>
    </row>
    <row r="24" spans="2:13" s="1" customFormat="1" ht="12" customHeight="1">
      <c r="B24" s="35"/>
      <c r="D24" s="98" t="s">
        <v>40</v>
      </c>
      <c r="I24" s="99"/>
      <c r="J24" s="99"/>
      <c r="M24" s="35"/>
    </row>
    <row r="25" spans="2:13" s="7" customFormat="1" ht="51" customHeight="1">
      <c r="B25" s="104"/>
      <c r="E25" s="340" t="s">
        <v>41</v>
      </c>
      <c r="F25" s="340"/>
      <c r="G25" s="340"/>
      <c r="H25" s="340"/>
      <c r="I25" s="105"/>
      <c r="J25" s="105"/>
      <c r="M25" s="104"/>
    </row>
    <row r="26" spans="2:13" s="1" customFormat="1" ht="6.95" customHeight="1">
      <c r="B26" s="35"/>
      <c r="I26" s="99"/>
      <c r="J26" s="99"/>
      <c r="M26" s="35"/>
    </row>
    <row r="27" spans="2:13" s="1" customFormat="1" ht="6.95" customHeight="1">
      <c r="B27" s="35"/>
      <c r="D27" s="55"/>
      <c r="E27" s="55"/>
      <c r="F27" s="55"/>
      <c r="G27" s="55"/>
      <c r="H27" s="55"/>
      <c r="I27" s="106"/>
      <c r="J27" s="106"/>
      <c r="K27" s="55"/>
      <c r="L27" s="55"/>
      <c r="M27" s="35"/>
    </row>
    <row r="28" spans="2:13" s="1" customFormat="1" ht="12.75">
      <c r="B28" s="35"/>
      <c r="E28" s="98" t="s">
        <v>86</v>
      </c>
      <c r="I28" s="99"/>
      <c r="J28" s="99"/>
      <c r="K28" s="107">
        <f>I57</f>
        <v>0</v>
      </c>
      <c r="M28" s="35"/>
    </row>
    <row r="29" spans="2:13" s="1" customFormat="1" ht="12.75">
      <c r="B29" s="35"/>
      <c r="E29" s="98" t="s">
        <v>87</v>
      </c>
      <c r="I29" s="99"/>
      <c r="J29" s="99"/>
      <c r="K29" s="107">
        <f>J57</f>
        <v>0</v>
      </c>
      <c r="M29" s="35"/>
    </row>
    <row r="30" spans="2:13" s="1" customFormat="1" ht="25.35" customHeight="1">
      <c r="B30" s="35"/>
      <c r="D30" s="108" t="s">
        <v>42</v>
      </c>
      <c r="I30" s="99"/>
      <c r="J30" s="99"/>
      <c r="K30" s="109">
        <f>ROUND(K112,2)</f>
        <v>0</v>
      </c>
      <c r="M30" s="35"/>
    </row>
    <row r="31" spans="2:13" s="1" customFormat="1" ht="6.95" customHeight="1">
      <c r="B31" s="35"/>
      <c r="D31" s="55"/>
      <c r="E31" s="55"/>
      <c r="F31" s="55"/>
      <c r="G31" s="55"/>
      <c r="H31" s="55"/>
      <c r="I31" s="106"/>
      <c r="J31" s="106"/>
      <c r="K31" s="55"/>
      <c r="L31" s="55"/>
      <c r="M31" s="35"/>
    </row>
    <row r="32" spans="2:13" s="1" customFormat="1" ht="14.45" customHeight="1">
      <c r="B32" s="35"/>
      <c r="F32" s="110" t="s">
        <v>44</v>
      </c>
      <c r="I32" s="111" t="s">
        <v>43</v>
      </c>
      <c r="J32" s="99"/>
      <c r="K32" s="110" t="s">
        <v>45</v>
      </c>
      <c r="M32" s="35"/>
    </row>
    <row r="33" spans="2:13" s="1" customFormat="1" ht="14.45" customHeight="1">
      <c r="B33" s="35"/>
      <c r="D33" s="112" t="s">
        <v>46</v>
      </c>
      <c r="E33" s="98" t="s">
        <v>47</v>
      </c>
      <c r="F33" s="107">
        <f>ROUND((SUM(BE112:BE453)),2)</f>
        <v>0</v>
      </c>
      <c r="I33" s="113">
        <v>0.21</v>
      </c>
      <c r="J33" s="99"/>
      <c r="K33" s="107">
        <f>ROUND(((SUM(BE112:BE453))*I33),2)</f>
        <v>0</v>
      </c>
      <c r="M33" s="35"/>
    </row>
    <row r="34" spans="2:13" s="1" customFormat="1" ht="14.45" customHeight="1">
      <c r="B34" s="35"/>
      <c r="E34" s="98" t="s">
        <v>48</v>
      </c>
      <c r="F34" s="107">
        <f>ROUND((SUM(BF112:BF453)),2)</f>
        <v>0</v>
      </c>
      <c r="I34" s="113">
        <v>0.15</v>
      </c>
      <c r="J34" s="99"/>
      <c r="K34" s="107">
        <f>ROUND(((SUM(BF112:BF453))*I34),2)</f>
        <v>0</v>
      </c>
      <c r="M34" s="35"/>
    </row>
    <row r="35" spans="2:13" s="1" customFormat="1" ht="14.45" customHeight="1" hidden="1">
      <c r="B35" s="35"/>
      <c r="E35" s="98" t="s">
        <v>49</v>
      </c>
      <c r="F35" s="107">
        <f>ROUND((SUM(BG112:BG453)),2)</f>
        <v>0</v>
      </c>
      <c r="I35" s="113">
        <v>0.21</v>
      </c>
      <c r="J35" s="99"/>
      <c r="K35" s="107">
        <f>0</f>
        <v>0</v>
      </c>
      <c r="M35" s="35"/>
    </row>
    <row r="36" spans="2:13" s="1" customFormat="1" ht="14.45" customHeight="1" hidden="1">
      <c r="B36" s="35"/>
      <c r="E36" s="98" t="s">
        <v>50</v>
      </c>
      <c r="F36" s="107">
        <f>ROUND((SUM(BH112:BH453)),2)</f>
        <v>0</v>
      </c>
      <c r="I36" s="113">
        <v>0.15</v>
      </c>
      <c r="J36" s="99"/>
      <c r="K36" s="107">
        <f>0</f>
        <v>0</v>
      </c>
      <c r="M36" s="35"/>
    </row>
    <row r="37" spans="2:13" s="1" customFormat="1" ht="14.45" customHeight="1" hidden="1">
      <c r="B37" s="35"/>
      <c r="E37" s="98" t="s">
        <v>51</v>
      </c>
      <c r="F37" s="107">
        <f>ROUND((SUM(BI112:BI453)),2)</f>
        <v>0</v>
      </c>
      <c r="I37" s="113">
        <v>0</v>
      </c>
      <c r="J37" s="99"/>
      <c r="K37" s="107">
        <f>0</f>
        <v>0</v>
      </c>
      <c r="M37" s="35"/>
    </row>
    <row r="38" spans="2:13" s="1" customFormat="1" ht="6.95" customHeight="1">
      <c r="B38" s="35"/>
      <c r="I38" s="99"/>
      <c r="J38" s="99"/>
      <c r="M38" s="35"/>
    </row>
    <row r="39" spans="2:13" s="1" customFormat="1" ht="25.35" customHeight="1">
      <c r="B39" s="35"/>
      <c r="C39" s="114"/>
      <c r="D39" s="115" t="s">
        <v>52</v>
      </c>
      <c r="E39" s="116"/>
      <c r="F39" s="116"/>
      <c r="G39" s="117" t="s">
        <v>53</v>
      </c>
      <c r="H39" s="118" t="s">
        <v>54</v>
      </c>
      <c r="I39" s="119"/>
      <c r="J39" s="119"/>
      <c r="K39" s="120">
        <f>SUM(K30:K37)</f>
        <v>0</v>
      </c>
      <c r="L39" s="121"/>
      <c r="M39" s="35"/>
    </row>
    <row r="40" spans="2:13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4"/>
      <c r="K40" s="123"/>
      <c r="L40" s="123"/>
      <c r="M40" s="35"/>
    </row>
    <row r="44" spans="2:13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7"/>
      <c r="K44" s="126"/>
      <c r="L44" s="126"/>
      <c r="M44" s="35"/>
    </row>
    <row r="45" spans="2:13" s="1" customFormat="1" ht="24.95" customHeight="1">
      <c r="B45" s="31"/>
      <c r="C45" s="21" t="s">
        <v>88</v>
      </c>
      <c r="D45" s="32"/>
      <c r="E45" s="32"/>
      <c r="F45" s="32"/>
      <c r="G45" s="32"/>
      <c r="H45" s="32"/>
      <c r="I45" s="99"/>
      <c r="J45" s="99"/>
      <c r="K45" s="32"/>
      <c r="L45" s="32"/>
      <c r="M45" s="35"/>
    </row>
    <row r="46" spans="2:13" s="1" customFormat="1" ht="6.95" customHeight="1">
      <c r="B46" s="31"/>
      <c r="C46" s="32"/>
      <c r="D46" s="32"/>
      <c r="E46" s="32"/>
      <c r="F46" s="32"/>
      <c r="G46" s="32"/>
      <c r="H46" s="32"/>
      <c r="I46" s="99"/>
      <c r="J46" s="99"/>
      <c r="K46" s="32"/>
      <c r="L46" s="32"/>
      <c r="M46" s="35"/>
    </row>
    <row r="47" spans="2:13" s="1" customFormat="1" ht="12" customHeight="1">
      <c r="B47" s="31"/>
      <c r="C47" s="27" t="s">
        <v>17</v>
      </c>
      <c r="D47" s="32"/>
      <c r="E47" s="32"/>
      <c r="F47" s="32"/>
      <c r="G47" s="32"/>
      <c r="H47" s="32"/>
      <c r="I47" s="99"/>
      <c r="J47" s="99"/>
      <c r="K47" s="32"/>
      <c r="L47" s="32"/>
      <c r="M47" s="35"/>
    </row>
    <row r="48" spans="2:13" s="1" customFormat="1" ht="16.5" customHeight="1">
      <c r="B48" s="31"/>
      <c r="C48" s="32"/>
      <c r="D48" s="32"/>
      <c r="E48" s="310" t="str">
        <f>E7</f>
        <v>ZMĚNA ZPŮSOBU VYTÁPĚNÍ A STAVEBNÍ ÚPRAVY OBJEKTU</v>
      </c>
      <c r="F48" s="341"/>
      <c r="G48" s="341"/>
      <c r="H48" s="341"/>
      <c r="I48" s="99"/>
      <c r="J48" s="99"/>
      <c r="K48" s="32"/>
      <c r="L48" s="32"/>
      <c r="M48" s="35"/>
    </row>
    <row r="49" spans="2:13" s="1" customFormat="1" ht="6.95" customHeight="1">
      <c r="B49" s="31"/>
      <c r="C49" s="32"/>
      <c r="D49" s="32"/>
      <c r="E49" s="32"/>
      <c r="F49" s="32"/>
      <c r="G49" s="32"/>
      <c r="H49" s="32"/>
      <c r="I49" s="99"/>
      <c r="J49" s="99"/>
      <c r="K49" s="32"/>
      <c r="L49" s="32"/>
      <c r="M49" s="35"/>
    </row>
    <row r="50" spans="2:13" s="1" customFormat="1" ht="12" customHeight="1">
      <c r="B50" s="31"/>
      <c r="C50" s="27" t="s">
        <v>22</v>
      </c>
      <c r="D50" s="32"/>
      <c r="E50" s="32"/>
      <c r="F50" s="25" t="str">
        <f>F10</f>
        <v>Nejdek, Chodovská č.p. 465</v>
      </c>
      <c r="G50" s="32"/>
      <c r="H50" s="32"/>
      <c r="I50" s="101" t="s">
        <v>24</v>
      </c>
      <c r="J50" s="103" t="str">
        <f>IF(J10="","",J10)</f>
        <v>5. 12. 2019</v>
      </c>
      <c r="K50" s="32"/>
      <c r="L50" s="32"/>
      <c r="M50" s="35"/>
    </row>
    <row r="51" spans="2:13" s="1" customFormat="1" ht="6.95" customHeight="1">
      <c r="B51" s="31"/>
      <c r="C51" s="32"/>
      <c r="D51" s="32"/>
      <c r="E51" s="32"/>
      <c r="F51" s="32"/>
      <c r="G51" s="32"/>
      <c r="H51" s="32"/>
      <c r="I51" s="99"/>
      <c r="J51" s="99"/>
      <c r="K51" s="32"/>
      <c r="L51" s="32"/>
      <c r="M51" s="35"/>
    </row>
    <row r="52" spans="2:13" s="1" customFormat="1" ht="43.15" customHeight="1">
      <c r="B52" s="31"/>
      <c r="C52" s="27" t="s">
        <v>26</v>
      </c>
      <c r="D52" s="32"/>
      <c r="E52" s="32"/>
      <c r="F52" s="25" t="str">
        <f>E13</f>
        <v>MěÚ Nejdek, náměstí Karla IV. 23, 362 21 Nejdek</v>
      </c>
      <c r="G52" s="32"/>
      <c r="H52" s="32"/>
      <c r="I52" s="101" t="s">
        <v>34</v>
      </c>
      <c r="J52" s="128" t="str">
        <f>E19</f>
        <v>Ing. Milan Snopek, Švabinského 1729, 35601 Sokolov</v>
      </c>
      <c r="K52" s="32"/>
      <c r="L52" s="32"/>
      <c r="M52" s="35"/>
    </row>
    <row r="53" spans="2:13" s="1" customFormat="1" ht="58.15" customHeight="1">
      <c r="B53" s="31"/>
      <c r="C53" s="27" t="s">
        <v>32</v>
      </c>
      <c r="D53" s="32"/>
      <c r="E53" s="32"/>
      <c r="F53" s="25" t="str">
        <f>IF(E16="","",E16)</f>
        <v>Vyplň údaj</v>
      </c>
      <c r="G53" s="32"/>
      <c r="H53" s="32"/>
      <c r="I53" s="101" t="s">
        <v>37</v>
      </c>
      <c r="J53" s="128" t="str">
        <f>E22</f>
        <v>MgA. Jan Nájemník, Kraslická 515, 35601 Sokolov</v>
      </c>
      <c r="K53" s="32"/>
      <c r="L53" s="32"/>
      <c r="M53" s="35"/>
    </row>
    <row r="54" spans="2:13" s="1" customFormat="1" ht="10.35" customHeight="1">
      <c r="B54" s="31"/>
      <c r="C54" s="32"/>
      <c r="D54" s="32"/>
      <c r="E54" s="32"/>
      <c r="F54" s="32"/>
      <c r="G54" s="32"/>
      <c r="H54" s="32"/>
      <c r="I54" s="99"/>
      <c r="J54" s="99"/>
      <c r="K54" s="32"/>
      <c r="L54" s="32"/>
      <c r="M54" s="35"/>
    </row>
    <row r="55" spans="2:13" s="1" customFormat="1" ht="29.25" customHeight="1">
      <c r="B55" s="31"/>
      <c r="C55" s="129" t="s">
        <v>89</v>
      </c>
      <c r="D55" s="130"/>
      <c r="E55" s="130"/>
      <c r="F55" s="130"/>
      <c r="G55" s="130"/>
      <c r="H55" s="130"/>
      <c r="I55" s="131" t="s">
        <v>90</v>
      </c>
      <c r="J55" s="131" t="s">
        <v>91</v>
      </c>
      <c r="K55" s="132" t="s">
        <v>92</v>
      </c>
      <c r="L55" s="130"/>
      <c r="M55" s="35"/>
    </row>
    <row r="56" spans="2:13" s="1" customFormat="1" ht="10.35" customHeight="1">
      <c r="B56" s="31"/>
      <c r="C56" s="32"/>
      <c r="D56" s="32"/>
      <c r="E56" s="32"/>
      <c r="F56" s="32"/>
      <c r="G56" s="32"/>
      <c r="H56" s="32"/>
      <c r="I56" s="99"/>
      <c r="J56" s="99"/>
      <c r="K56" s="32"/>
      <c r="L56" s="32"/>
      <c r="M56" s="35"/>
    </row>
    <row r="57" spans="2:47" s="1" customFormat="1" ht="22.9" customHeight="1">
      <c r="B57" s="31"/>
      <c r="C57" s="133" t="s">
        <v>76</v>
      </c>
      <c r="D57" s="32"/>
      <c r="E57" s="32"/>
      <c r="F57" s="32"/>
      <c r="G57" s="32"/>
      <c r="H57" s="32"/>
      <c r="I57" s="134">
        <f aca="true" t="shared" si="0" ref="I57:J59">Q112</f>
        <v>0</v>
      </c>
      <c r="J57" s="134">
        <f t="shared" si="0"/>
        <v>0</v>
      </c>
      <c r="K57" s="72">
        <f>K112</f>
        <v>0</v>
      </c>
      <c r="L57" s="32"/>
      <c r="M57" s="35"/>
      <c r="AU57" s="15" t="s">
        <v>93</v>
      </c>
    </row>
    <row r="58" spans="2:13" s="8" customFormat="1" ht="24.95" customHeight="1">
      <c r="B58" s="135"/>
      <c r="C58" s="136"/>
      <c r="D58" s="137" t="s">
        <v>94</v>
      </c>
      <c r="E58" s="138"/>
      <c r="F58" s="138"/>
      <c r="G58" s="138"/>
      <c r="H58" s="138"/>
      <c r="I58" s="139">
        <f t="shared" si="0"/>
        <v>0</v>
      </c>
      <c r="J58" s="139">
        <f t="shared" si="0"/>
        <v>0</v>
      </c>
      <c r="K58" s="140">
        <f>K113</f>
        <v>0</v>
      </c>
      <c r="L58" s="136"/>
      <c r="M58" s="141"/>
    </row>
    <row r="59" spans="2:13" s="9" customFormat="1" ht="19.9" customHeight="1">
      <c r="B59" s="142"/>
      <c r="C59" s="143"/>
      <c r="D59" s="144" t="s">
        <v>95</v>
      </c>
      <c r="E59" s="145"/>
      <c r="F59" s="145"/>
      <c r="G59" s="145"/>
      <c r="H59" s="145"/>
      <c r="I59" s="146">
        <f t="shared" si="0"/>
        <v>0</v>
      </c>
      <c r="J59" s="146">
        <f t="shared" si="0"/>
        <v>0</v>
      </c>
      <c r="K59" s="147">
        <f>K114</f>
        <v>0</v>
      </c>
      <c r="L59" s="143"/>
      <c r="M59" s="148"/>
    </row>
    <row r="60" spans="2:13" s="9" customFormat="1" ht="19.9" customHeight="1">
      <c r="B60" s="142"/>
      <c r="C60" s="143"/>
      <c r="D60" s="144" t="s">
        <v>96</v>
      </c>
      <c r="E60" s="145"/>
      <c r="F60" s="145"/>
      <c r="G60" s="145"/>
      <c r="H60" s="145"/>
      <c r="I60" s="146">
        <f>Q119</f>
        <v>0</v>
      </c>
      <c r="J60" s="146">
        <f>R119</f>
        <v>0</v>
      </c>
      <c r="K60" s="147">
        <f>K119</f>
        <v>0</v>
      </c>
      <c r="L60" s="143"/>
      <c r="M60" s="148"/>
    </row>
    <row r="61" spans="2:13" s="9" customFormat="1" ht="19.9" customHeight="1">
      <c r="B61" s="142"/>
      <c r="C61" s="143"/>
      <c r="D61" s="144" t="s">
        <v>97</v>
      </c>
      <c r="E61" s="145"/>
      <c r="F61" s="145"/>
      <c r="G61" s="145"/>
      <c r="H61" s="145"/>
      <c r="I61" s="146">
        <f>Q121</f>
        <v>0</v>
      </c>
      <c r="J61" s="146">
        <f>R121</f>
        <v>0</v>
      </c>
      <c r="K61" s="147">
        <f>K121</f>
        <v>0</v>
      </c>
      <c r="L61" s="143"/>
      <c r="M61" s="148"/>
    </row>
    <row r="62" spans="2:13" s="9" customFormat="1" ht="19.9" customHeight="1">
      <c r="B62" s="142"/>
      <c r="C62" s="143"/>
      <c r="D62" s="144" t="s">
        <v>98</v>
      </c>
      <c r="E62" s="145"/>
      <c r="F62" s="145"/>
      <c r="G62" s="145"/>
      <c r="H62" s="145"/>
      <c r="I62" s="146">
        <f>Q128</f>
        <v>0</v>
      </c>
      <c r="J62" s="146">
        <f>R128</f>
        <v>0</v>
      </c>
      <c r="K62" s="147">
        <f>K128</f>
        <v>0</v>
      </c>
      <c r="L62" s="143"/>
      <c r="M62" s="148"/>
    </row>
    <row r="63" spans="2:13" s="9" customFormat="1" ht="19.9" customHeight="1">
      <c r="B63" s="142"/>
      <c r="C63" s="143"/>
      <c r="D63" s="144" t="s">
        <v>99</v>
      </c>
      <c r="E63" s="145"/>
      <c r="F63" s="145"/>
      <c r="G63" s="145"/>
      <c r="H63" s="145"/>
      <c r="I63" s="146">
        <f>Q132</f>
        <v>0</v>
      </c>
      <c r="J63" s="146">
        <f>R132</f>
        <v>0</v>
      </c>
      <c r="K63" s="147">
        <f>K132</f>
        <v>0</v>
      </c>
      <c r="L63" s="143"/>
      <c r="M63" s="148"/>
    </row>
    <row r="64" spans="2:13" s="9" customFormat="1" ht="19.9" customHeight="1">
      <c r="B64" s="142"/>
      <c r="C64" s="143"/>
      <c r="D64" s="144" t="s">
        <v>100</v>
      </c>
      <c r="E64" s="145"/>
      <c r="F64" s="145"/>
      <c r="G64" s="145"/>
      <c r="H64" s="145"/>
      <c r="I64" s="146">
        <f>Q152</f>
        <v>0</v>
      </c>
      <c r="J64" s="146">
        <f>R152</f>
        <v>0</v>
      </c>
      <c r="K64" s="147">
        <f>K152</f>
        <v>0</v>
      </c>
      <c r="L64" s="143"/>
      <c r="M64" s="148"/>
    </row>
    <row r="65" spans="2:13" s="9" customFormat="1" ht="19.9" customHeight="1">
      <c r="B65" s="142"/>
      <c r="C65" s="143"/>
      <c r="D65" s="144" t="s">
        <v>101</v>
      </c>
      <c r="E65" s="145"/>
      <c r="F65" s="145"/>
      <c r="G65" s="145"/>
      <c r="H65" s="145"/>
      <c r="I65" s="146">
        <f>Q155</f>
        <v>0</v>
      </c>
      <c r="J65" s="146">
        <f>R155</f>
        <v>0</v>
      </c>
      <c r="K65" s="147">
        <f>K155</f>
        <v>0</v>
      </c>
      <c r="L65" s="143"/>
      <c r="M65" s="148"/>
    </row>
    <row r="66" spans="2:13" s="9" customFormat="1" ht="19.9" customHeight="1">
      <c r="B66" s="142"/>
      <c r="C66" s="143"/>
      <c r="D66" s="144" t="s">
        <v>102</v>
      </c>
      <c r="E66" s="145"/>
      <c r="F66" s="145"/>
      <c r="G66" s="145"/>
      <c r="H66" s="145"/>
      <c r="I66" s="146">
        <f>Q179</f>
        <v>0</v>
      </c>
      <c r="J66" s="146">
        <f>R179</f>
        <v>0</v>
      </c>
      <c r="K66" s="147">
        <f>K179</f>
        <v>0</v>
      </c>
      <c r="L66" s="143"/>
      <c r="M66" s="148"/>
    </row>
    <row r="67" spans="2:13" s="9" customFormat="1" ht="19.9" customHeight="1">
      <c r="B67" s="142"/>
      <c r="C67" s="143"/>
      <c r="D67" s="144" t="s">
        <v>103</v>
      </c>
      <c r="E67" s="145"/>
      <c r="F67" s="145"/>
      <c r="G67" s="145"/>
      <c r="H67" s="145"/>
      <c r="I67" s="146">
        <f>Q186</f>
        <v>0</v>
      </c>
      <c r="J67" s="146">
        <f>R186</f>
        <v>0</v>
      </c>
      <c r="K67" s="147">
        <f>K186</f>
        <v>0</v>
      </c>
      <c r="L67" s="143"/>
      <c r="M67" s="148"/>
    </row>
    <row r="68" spans="2:13" s="8" customFormat="1" ht="24.95" customHeight="1">
      <c r="B68" s="135"/>
      <c r="C68" s="136"/>
      <c r="D68" s="137" t="s">
        <v>104</v>
      </c>
      <c r="E68" s="138"/>
      <c r="F68" s="138"/>
      <c r="G68" s="138"/>
      <c r="H68" s="138"/>
      <c r="I68" s="139">
        <f>Q188</f>
        <v>0</v>
      </c>
      <c r="J68" s="139">
        <f>R188</f>
        <v>0</v>
      </c>
      <c r="K68" s="140">
        <f>K188</f>
        <v>0</v>
      </c>
      <c r="L68" s="136"/>
      <c r="M68" s="141"/>
    </row>
    <row r="69" spans="2:13" s="9" customFormat="1" ht="19.9" customHeight="1">
      <c r="B69" s="142"/>
      <c r="C69" s="143"/>
      <c r="D69" s="144" t="s">
        <v>105</v>
      </c>
      <c r="E69" s="145"/>
      <c r="F69" s="145"/>
      <c r="G69" s="145"/>
      <c r="H69" s="145"/>
      <c r="I69" s="146">
        <f>Q189</f>
        <v>0</v>
      </c>
      <c r="J69" s="146">
        <f>R189</f>
        <v>0</v>
      </c>
      <c r="K69" s="147">
        <f>K189</f>
        <v>0</v>
      </c>
      <c r="L69" s="143"/>
      <c r="M69" s="148"/>
    </row>
    <row r="70" spans="2:13" s="9" customFormat="1" ht="19.9" customHeight="1">
      <c r="B70" s="142"/>
      <c r="C70" s="143"/>
      <c r="D70" s="144" t="s">
        <v>106</v>
      </c>
      <c r="E70" s="145"/>
      <c r="F70" s="145"/>
      <c r="G70" s="145"/>
      <c r="H70" s="145"/>
      <c r="I70" s="146">
        <f>Q202</f>
        <v>0</v>
      </c>
      <c r="J70" s="146">
        <f>R202</f>
        <v>0</v>
      </c>
      <c r="K70" s="147">
        <f>K202</f>
        <v>0</v>
      </c>
      <c r="L70" s="143"/>
      <c r="M70" s="148"/>
    </row>
    <row r="71" spans="2:13" s="9" customFormat="1" ht="19.9" customHeight="1">
      <c r="B71" s="142"/>
      <c r="C71" s="143"/>
      <c r="D71" s="144" t="s">
        <v>107</v>
      </c>
      <c r="E71" s="145"/>
      <c r="F71" s="145"/>
      <c r="G71" s="145"/>
      <c r="H71" s="145"/>
      <c r="I71" s="146">
        <f>Q221</f>
        <v>0</v>
      </c>
      <c r="J71" s="146">
        <f>R221</f>
        <v>0</v>
      </c>
      <c r="K71" s="147">
        <f>K221</f>
        <v>0</v>
      </c>
      <c r="L71" s="143"/>
      <c r="M71" s="148"/>
    </row>
    <row r="72" spans="2:13" s="9" customFormat="1" ht="19.9" customHeight="1">
      <c r="B72" s="142"/>
      <c r="C72" s="143"/>
      <c r="D72" s="144" t="s">
        <v>108</v>
      </c>
      <c r="E72" s="145"/>
      <c r="F72" s="145"/>
      <c r="G72" s="145"/>
      <c r="H72" s="145"/>
      <c r="I72" s="146">
        <f>Q238</f>
        <v>0</v>
      </c>
      <c r="J72" s="146">
        <f>R238</f>
        <v>0</v>
      </c>
      <c r="K72" s="147">
        <f>K238</f>
        <v>0</v>
      </c>
      <c r="L72" s="143"/>
      <c r="M72" s="148"/>
    </row>
    <row r="73" spans="2:13" s="9" customFormat="1" ht="19.9" customHeight="1">
      <c r="B73" s="142"/>
      <c r="C73" s="143"/>
      <c r="D73" s="144" t="s">
        <v>109</v>
      </c>
      <c r="E73" s="145"/>
      <c r="F73" s="145"/>
      <c r="G73" s="145"/>
      <c r="H73" s="145"/>
      <c r="I73" s="146">
        <f>Q271</f>
        <v>0</v>
      </c>
      <c r="J73" s="146">
        <f>R271</f>
        <v>0</v>
      </c>
      <c r="K73" s="147">
        <f>K271</f>
        <v>0</v>
      </c>
      <c r="L73" s="143"/>
      <c r="M73" s="148"/>
    </row>
    <row r="74" spans="2:13" s="9" customFormat="1" ht="19.9" customHeight="1">
      <c r="B74" s="142"/>
      <c r="C74" s="143"/>
      <c r="D74" s="144" t="s">
        <v>110</v>
      </c>
      <c r="E74" s="145"/>
      <c r="F74" s="145"/>
      <c r="G74" s="145"/>
      <c r="H74" s="145"/>
      <c r="I74" s="146">
        <f>Q274</f>
        <v>0</v>
      </c>
      <c r="J74" s="146">
        <f>R274</f>
        <v>0</v>
      </c>
      <c r="K74" s="147">
        <f>K274</f>
        <v>0</v>
      </c>
      <c r="L74" s="143"/>
      <c r="M74" s="148"/>
    </row>
    <row r="75" spans="2:13" s="9" customFormat="1" ht="19.9" customHeight="1">
      <c r="B75" s="142"/>
      <c r="C75" s="143"/>
      <c r="D75" s="144" t="s">
        <v>111</v>
      </c>
      <c r="E75" s="145"/>
      <c r="F75" s="145"/>
      <c r="G75" s="145"/>
      <c r="H75" s="145"/>
      <c r="I75" s="146">
        <f>Q280</f>
        <v>0</v>
      </c>
      <c r="J75" s="146">
        <f>R280</f>
        <v>0</v>
      </c>
      <c r="K75" s="147">
        <f>K280</f>
        <v>0</v>
      </c>
      <c r="L75" s="143"/>
      <c r="M75" s="148"/>
    </row>
    <row r="76" spans="2:13" s="9" customFormat="1" ht="19.9" customHeight="1">
      <c r="B76" s="142"/>
      <c r="C76" s="143"/>
      <c r="D76" s="144" t="s">
        <v>112</v>
      </c>
      <c r="E76" s="145"/>
      <c r="F76" s="145"/>
      <c r="G76" s="145"/>
      <c r="H76" s="145"/>
      <c r="I76" s="146">
        <f>Q285</f>
        <v>0</v>
      </c>
      <c r="J76" s="146">
        <f>R285</f>
        <v>0</v>
      </c>
      <c r="K76" s="147">
        <f>K285</f>
        <v>0</v>
      </c>
      <c r="L76" s="143"/>
      <c r="M76" s="148"/>
    </row>
    <row r="77" spans="2:13" s="9" customFormat="1" ht="19.9" customHeight="1">
      <c r="B77" s="142"/>
      <c r="C77" s="143"/>
      <c r="D77" s="144" t="s">
        <v>113</v>
      </c>
      <c r="E77" s="145"/>
      <c r="F77" s="145"/>
      <c r="G77" s="145"/>
      <c r="H77" s="145"/>
      <c r="I77" s="146">
        <f>Q300</f>
        <v>0</v>
      </c>
      <c r="J77" s="146">
        <f>R300</f>
        <v>0</v>
      </c>
      <c r="K77" s="147">
        <f>K300</f>
        <v>0</v>
      </c>
      <c r="L77" s="143"/>
      <c r="M77" s="148"/>
    </row>
    <row r="78" spans="2:13" s="9" customFormat="1" ht="19.9" customHeight="1">
      <c r="B78" s="142"/>
      <c r="C78" s="143"/>
      <c r="D78" s="144" t="s">
        <v>114</v>
      </c>
      <c r="E78" s="145"/>
      <c r="F78" s="145"/>
      <c r="G78" s="145"/>
      <c r="H78" s="145"/>
      <c r="I78" s="146">
        <f>Q315</f>
        <v>0</v>
      </c>
      <c r="J78" s="146">
        <f>R315</f>
        <v>0</v>
      </c>
      <c r="K78" s="147">
        <f>K315</f>
        <v>0</v>
      </c>
      <c r="L78" s="143"/>
      <c r="M78" s="148"/>
    </row>
    <row r="79" spans="2:13" s="9" customFormat="1" ht="19.9" customHeight="1">
      <c r="B79" s="142"/>
      <c r="C79" s="143"/>
      <c r="D79" s="144" t="s">
        <v>115</v>
      </c>
      <c r="E79" s="145"/>
      <c r="F79" s="145"/>
      <c r="G79" s="145"/>
      <c r="H79" s="145"/>
      <c r="I79" s="146">
        <f>Q333</f>
        <v>0</v>
      </c>
      <c r="J79" s="146">
        <f>R333</f>
        <v>0</v>
      </c>
      <c r="K79" s="147">
        <f>K333</f>
        <v>0</v>
      </c>
      <c r="L79" s="143"/>
      <c r="M79" s="148"/>
    </row>
    <row r="80" spans="2:13" s="9" customFormat="1" ht="19.9" customHeight="1">
      <c r="B80" s="142"/>
      <c r="C80" s="143"/>
      <c r="D80" s="144" t="s">
        <v>116</v>
      </c>
      <c r="E80" s="145"/>
      <c r="F80" s="145"/>
      <c r="G80" s="145"/>
      <c r="H80" s="145"/>
      <c r="I80" s="146">
        <f>Q335</f>
        <v>0</v>
      </c>
      <c r="J80" s="146">
        <f>R335</f>
        <v>0</v>
      </c>
      <c r="K80" s="147">
        <f>K335</f>
        <v>0</v>
      </c>
      <c r="L80" s="143"/>
      <c r="M80" s="148"/>
    </row>
    <row r="81" spans="2:13" s="9" customFormat="1" ht="19.9" customHeight="1">
      <c r="B81" s="142"/>
      <c r="C81" s="143"/>
      <c r="D81" s="144" t="s">
        <v>117</v>
      </c>
      <c r="E81" s="145"/>
      <c r="F81" s="145"/>
      <c r="G81" s="145"/>
      <c r="H81" s="145"/>
      <c r="I81" s="146">
        <f>Q356</f>
        <v>0</v>
      </c>
      <c r="J81" s="146">
        <f>R356</f>
        <v>0</v>
      </c>
      <c r="K81" s="147">
        <f>K356</f>
        <v>0</v>
      </c>
      <c r="L81" s="143"/>
      <c r="M81" s="148"/>
    </row>
    <row r="82" spans="2:13" s="9" customFormat="1" ht="19.9" customHeight="1">
      <c r="B82" s="142"/>
      <c r="C82" s="143"/>
      <c r="D82" s="144" t="s">
        <v>118</v>
      </c>
      <c r="E82" s="145"/>
      <c r="F82" s="145"/>
      <c r="G82" s="145"/>
      <c r="H82" s="145"/>
      <c r="I82" s="146">
        <f>Q359</f>
        <v>0</v>
      </c>
      <c r="J82" s="146">
        <f>R359</f>
        <v>0</v>
      </c>
      <c r="K82" s="147">
        <f>K359</f>
        <v>0</v>
      </c>
      <c r="L82" s="143"/>
      <c r="M82" s="148"/>
    </row>
    <row r="83" spans="2:13" s="9" customFormat="1" ht="19.9" customHeight="1">
      <c r="B83" s="142"/>
      <c r="C83" s="143"/>
      <c r="D83" s="144" t="s">
        <v>119</v>
      </c>
      <c r="E83" s="145"/>
      <c r="F83" s="145"/>
      <c r="G83" s="145"/>
      <c r="H83" s="145"/>
      <c r="I83" s="146">
        <f>Q393</f>
        <v>0</v>
      </c>
      <c r="J83" s="146">
        <f>R393</f>
        <v>0</v>
      </c>
      <c r="K83" s="147">
        <f>K393</f>
        <v>0</v>
      </c>
      <c r="L83" s="143"/>
      <c r="M83" s="148"/>
    </row>
    <row r="84" spans="2:13" s="9" customFormat="1" ht="19.9" customHeight="1">
      <c r="B84" s="142"/>
      <c r="C84" s="143"/>
      <c r="D84" s="144" t="s">
        <v>120</v>
      </c>
      <c r="E84" s="145"/>
      <c r="F84" s="145"/>
      <c r="G84" s="145"/>
      <c r="H84" s="145"/>
      <c r="I84" s="146">
        <f>Q399</f>
        <v>0</v>
      </c>
      <c r="J84" s="146">
        <f>R399</f>
        <v>0</v>
      </c>
      <c r="K84" s="147">
        <f>K399</f>
        <v>0</v>
      </c>
      <c r="L84" s="143"/>
      <c r="M84" s="148"/>
    </row>
    <row r="85" spans="2:13" s="9" customFormat="1" ht="19.9" customHeight="1">
      <c r="B85" s="142"/>
      <c r="C85" s="143"/>
      <c r="D85" s="144" t="s">
        <v>121</v>
      </c>
      <c r="E85" s="145"/>
      <c r="F85" s="145"/>
      <c r="G85" s="145"/>
      <c r="H85" s="145"/>
      <c r="I85" s="146">
        <f>Q407</f>
        <v>0</v>
      </c>
      <c r="J85" s="146">
        <f>R407</f>
        <v>0</v>
      </c>
      <c r="K85" s="147">
        <f>K407</f>
        <v>0</v>
      </c>
      <c r="L85" s="143"/>
      <c r="M85" s="148"/>
    </row>
    <row r="86" spans="2:13" s="9" customFormat="1" ht="19.9" customHeight="1">
      <c r="B86" s="142"/>
      <c r="C86" s="143"/>
      <c r="D86" s="144" t="s">
        <v>122</v>
      </c>
      <c r="E86" s="145"/>
      <c r="F86" s="145"/>
      <c r="G86" s="145"/>
      <c r="H86" s="145"/>
      <c r="I86" s="146">
        <f>Q419</f>
        <v>0</v>
      </c>
      <c r="J86" s="146">
        <f>R419</f>
        <v>0</v>
      </c>
      <c r="K86" s="147">
        <f>K419</f>
        <v>0</v>
      </c>
      <c r="L86" s="143"/>
      <c r="M86" s="148"/>
    </row>
    <row r="87" spans="2:13" s="9" customFormat="1" ht="19.9" customHeight="1">
      <c r="B87" s="142"/>
      <c r="C87" s="143"/>
      <c r="D87" s="144" t="s">
        <v>123</v>
      </c>
      <c r="E87" s="145"/>
      <c r="F87" s="145"/>
      <c r="G87" s="145"/>
      <c r="H87" s="145"/>
      <c r="I87" s="146">
        <f>Q431</f>
        <v>0</v>
      </c>
      <c r="J87" s="146">
        <f>R431</f>
        <v>0</v>
      </c>
      <c r="K87" s="147">
        <f>K431</f>
        <v>0</v>
      </c>
      <c r="L87" s="143"/>
      <c r="M87" s="148"/>
    </row>
    <row r="88" spans="2:13" s="9" customFormat="1" ht="19.9" customHeight="1">
      <c r="B88" s="142"/>
      <c r="C88" s="143"/>
      <c r="D88" s="144" t="s">
        <v>124</v>
      </c>
      <c r="E88" s="145"/>
      <c r="F88" s="145"/>
      <c r="G88" s="145"/>
      <c r="H88" s="145"/>
      <c r="I88" s="146">
        <f>Q433</f>
        <v>0</v>
      </c>
      <c r="J88" s="146">
        <f>R433</f>
        <v>0</v>
      </c>
      <c r="K88" s="147">
        <f>K433</f>
        <v>0</v>
      </c>
      <c r="L88" s="143"/>
      <c r="M88" s="148"/>
    </row>
    <row r="89" spans="2:13" s="8" customFormat="1" ht="24.95" customHeight="1">
      <c r="B89" s="135"/>
      <c r="C89" s="136"/>
      <c r="D89" s="137" t="s">
        <v>125</v>
      </c>
      <c r="E89" s="138"/>
      <c r="F89" s="138"/>
      <c r="G89" s="138"/>
      <c r="H89" s="138"/>
      <c r="I89" s="139">
        <f>Q440</f>
        <v>0</v>
      </c>
      <c r="J89" s="139">
        <f>R440</f>
        <v>0</v>
      </c>
      <c r="K89" s="140">
        <f>K440</f>
        <v>0</v>
      </c>
      <c r="L89" s="136"/>
      <c r="M89" s="141"/>
    </row>
    <row r="90" spans="2:13" s="9" customFormat="1" ht="19.9" customHeight="1">
      <c r="B90" s="142"/>
      <c r="C90" s="143"/>
      <c r="D90" s="144" t="s">
        <v>126</v>
      </c>
      <c r="E90" s="145"/>
      <c r="F90" s="145"/>
      <c r="G90" s="145"/>
      <c r="H90" s="145"/>
      <c r="I90" s="146">
        <f>Q441</f>
        <v>0</v>
      </c>
      <c r="J90" s="146">
        <f>R441</f>
        <v>0</v>
      </c>
      <c r="K90" s="147">
        <f>K441</f>
        <v>0</v>
      </c>
      <c r="L90" s="143"/>
      <c r="M90" s="148"/>
    </row>
    <row r="91" spans="2:13" s="9" customFormat="1" ht="19.9" customHeight="1">
      <c r="B91" s="142"/>
      <c r="C91" s="143"/>
      <c r="D91" s="144" t="s">
        <v>127</v>
      </c>
      <c r="E91" s="145"/>
      <c r="F91" s="145"/>
      <c r="G91" s="145"/>
      <c r="H91" s="145"/>
      <c r="I91" s="146">
        <f>Q443</f>
        <v>0</v>
      </c>
      <c r="J91" s="146">
        <f>R443</f>
        <v>0</v>
      </c>
      <c r="K91" s="147">
        <f>K443</f>
        <v>0</v>
      </c>
      <c r="L91" s="143"/>
      <c r="M91" s="148"/>
    </row>
    <row r="92" spans="2:13" s="9" customFormat="1" ht="19.9" customHeight="1">
      <c r="B92" s="142"/>
      <c r="C92" s="143"/>
      <c r="D92" s="144" t="s">
        <v>128</v>
      </c>
      <c r="E92" s="145"/>
      <c r="F92" s="145"/>
      <c r="G92" s="145"/>
      <c r="H92" s="145"/>
      <c r="I92" s="146">
        <f>Q445</f>
        <v>0</v>
      </c>
      <c r="J92" s="146">
        <f>R445</f>
        <v>0</v>
      </c>
      <c r="K92" s="147">
        <f>K445</f>
        <v>0</v>
      </c>
      <c r="L92" s="143"/>
      <c r="M92" s="148"/>
    </row>
    <row r="93" spans="2:13" s="9" customFormat="1" ht="19.9" customHeight="1">
      <c r="B93" s="142"/>
      <c r="C93" s="143"/>
      <c r="D93" s="144" t="s">
        <v>129</v>
      </c>
      <c r="E93" s="145"/>
      <c r="F93" s="145"/>
      <c r="G93" s="145"/>
      <c r="H93" s="145"/>
      <c r="I93" s="146">
        <f>Q450</f>
        <v>0</v>
      </c>
      <c r="J93" s="146">
        <f>R450</f>
        <v>0</v>
      </c>
      <c r="K93" s="147">
        <f>K450</f>
        <v>0</v>
      </c>
      <c r="L93" s="143"/>
      <c r="M93" s="148"/>
    </row>
    <row r="94" spans="2:13" s="9" customFormat="1" ht="19.9" customHeight="1">
      <c r="B94" s="142"/>
      <c r="C94" s="143"/>
      <c r="D94" s="144" t="s">
        <v>130</v>
      </c>
      <c r="E94" s="145"/>
      <c r="F94" s="145"/>
      <c r="G94" s="145"/>
      <c r="H94" s="145"/>
      <c r="I94" s="146">
        <f>Q452</f>
        <v>0</v>
      </c>
      <c r="J94" s="146">
        <f>R452</f>
        <v>0</v>
      </c>
      <c r="K94" s="147">
        <f>K452</f>
        <v>0</v>
      </c>
      <c r="L94" s="143"/>
      <c r="M94" s="148"/>
    </row>
    <row r="95" spans="2:13" s="1" customFormat="1" ht="21.75" customHeight="1">
      <c r="B95" s="31"/>
      <c r="C95" s="32"/>
      <c r="D95" s="32"/>
      <c r="E95" s="32"/>
      <c r="F95" s="32"/>
      <c r="G95" s="32"/>
      <c r="H95" s="32"/>
      <c r="I95" s="99"/>
      <c r="J95" s="99"/>
      <c r="K95" s="32"/>
      <c r="L95" s="32"/>
      <c r="M95" s="35"/>
    </row>
    <row r="96" spans="2:13" s="1" customFormat="1" ht="6.95" customHeight="1">
      <c r="B96" s="43"/>
      <c r="C96" s="44"/>
      <c r="D96" s="44"/>
      <c r="E96" s="44"/>
      <c r="F96" s="44"/>
      <c r="G96" s="44"/>
      <c r="H96" s="44"/>
      <c r="I96" s="124"/>
      <c r="J96" s="124"/>
      <c r="K96" s="44"/>
      <c r="L96" s="44"/>
      <c r="M96" s="35"/>
    </row>
    <row r="100" spans="2:13" s="1" customFormat="1" ht="6.95" customHeight="1">
      <c r="B100" s="45"/>
      <c r="C100" s="46"/>
      <c r="D100" s="46"/>
      <c r="E100" s="46"/>
      <c r="F100" s="46"/>
      <c r="G100" s="46"/>
      <c r="H100" s="46"/>
      <c r="I100" s="127"/>
      <c r="J100" s="127"/>
      <c r="K100" s="46"/>
      <c r="L100" s="46"/>
      <c r="M100" s="35"/>
    </row>
    <row r="101" spans="2:13" s="1" customFormat="1" ht="24.95" customHeight="1">
      <c r="B101" s="31"/>
      <c r="C101" s="21" t="s">
        <v>131</v>
      </c>
      <c r="D101" s="32"/>
      <c r="E101" s="32"/>
      <c r="F101" s="32"/>
      <c r="G101" s="32"/>
      <c r="H101" s="32"/>
      <c r="I101" s="99"/>
      <c r="J101" s="99"/>
      <c r="K101" s="32"/>
      <c r="L101" s="32"/>
      <c r="M101" s="35"/>
    </row>
    <row r="102" spans="2:13" s="1" customFormat="1" ht="6.95" customHeight="1">
      <c r="B102" s="31"/>
      <c r="C102" s="32"/>
      <c r="D102" s="32"/>
      <c r="E102" s="32"/>
      <c r="F102" s="32"/>
      <c r="G102" s="32"/>
      <c r="H102" s="32"/>
      <c r="I102" s="99"/>
      <c r="J102" s="99"/>
      <c r="K102" s="32"/>
      <c r="L102" s="32"/>
      <c r="M102" s="35"/>
    </row>
    <row r="103" spans="2:13" s="1" customFormat="1" ht="12" customHeight="1">
      <c r="B103" s="31"/>
      <c r="C103" s="27" t="s">
        <v>17</v>
      </c>
      <c r="D103" s="32"/>
      <c r="E103" s="32"/>
      <c r="F103" s="32"/>
      <c r="G103" s="32"/>
      <c r="H103" s="32"/>
      <c r="I103" s="99"/>
      <c r="J103" s="99"/>
      <c r="K103" s="32"/>
      <c r="L103" s="32"/>
      <c r="M103" s="35"/>
    </row>
    <row r="104" spans="2:13" s="1" customFormat="1" ht="16.5" customHeight="1">
      <c r="B104" s="31"/>
      <c r="C104" s="32"/>
      <c r="D104" s="32"/>
      <c r="E104" s="310" t="str">
        <f>E7</f>
        <v>ZMĚNA ZPŮSOBU VYTÁPĚNÍ A STAVEBNÍ ÚPRAVY OBJEKTU</v>
      </c>
      <c r="F104" s="341"/>
      <c r="G104" s="341"/>
      <c r="H104" s="341"/>
      <c r="I104" s="99"/>
      <c r="J104" s="99"/>
      <c r="K104" s="32"/>
      <c r="L104" s="32"/>
      <c r="M104" s="35"/>
    </row>
    <row r="105" spans="2:13" s="1" customFormat="1" ht="6.95" customHeight="1">
      <c r="B105" s="31"/>
      <c r="C105" s="32"/>
      <c r="D105" s="32"/>
      <c r="E105" s="32"/>
      <c r="F105" s="32"/>
      <c r="G105" s="32"/>
      <c r="H105" s="32"/>
      <c r="I105" s="99"/>
      <c r="J105" s="99"/>
      <c r="K105" s="32"/>
      <c r="L105" s="32"/>
      <c r="M105" s="35"/>
    </row>
    <row r="106" spans="2:13" s="1" customFormat="1" ht="12" customHeight="1">
      <c r="B106" s="31"/>
      <c r="C106" s="27" t="s">
        <v>22</v>
      </c>
      <c r="D106" s="32"/>
      <c r="E106" s="32"/>
      <c r="F106" s="25" t="str">
        <f>F10</f>
        <v>Nejdek, Chodovská č.p. 465</v>
      </c>
      <c r="G106" s="32"/>
      <c r="H106" s="32"/>
      <c r="I106" s="101" t="s">
        <v>24</v>
      </c>
      <c r="J106" s="103" t="str">
        <f>IF(J10="","",J10)</f>
        <v>5. 12. 2019</v>
      </c>
      <c r="K106" s="32"/>
      <c r="L106" s="32"/>
      <c r="M106" s="35"/>
    </row>
    <row r="107" spans="2:13" s="1" customFormat="1" ht="6.95" customHeight="1">
      <c r="B107" s="31"/>
      <c r="C107" s="32"/>
      <c r="D107" s="32"/>
      <c r="E107" s="32"/>
      <c r="F107" s="32"/>
      <c r="G107" s="32"/>
      <c r="H107" s="32"/>
      <c r="I107" s="99"/>
      <c r="J107" s="99"/>
      <c r="K107" s="32"/>
      <c r="L107" s="32"/>
      <c r="M107" s="35"/>
    </row>
    <row r="108" spans="2:13" s="1" customFormat="1" ht="43.15" customHeight="1">
      <c r="B108" s="31"/>
      <c r="C108" s="27" t="s">
        <v>26</v>
      </c>
      <c r="D108" s="32"/>
      <c r="E108" s="32"/>
      <c r="F108" s="25" t="str">
        <f>E13</f>
        <v>MěÚ Nejdek, náměstí Karla IV. 23, 362 21 Nejdek</v>
      </c>
      <c r="G108" s="32"/>
      <c r="H108" s="32"/>
      <c r="I108" s="101" t="s">
        <v>34</v>
      </c>
      <c r="J108" s="128" t="str">
        <f>E19</f>
        <v>Ing. Milan Snopek, Švabinského 1729, 35601 Sokolov</v>
      </c>
      <c r="K108" s="32"/>
      <c r="L108" s="32"/>
      <c r="M108" s="35"/>
    </row>
    <row r="109" spans="2:13" s="1" customFormat="1" ht="58.15" customHeight="1">
      <c r="B109" s="31"/>
      <c r="C109" s="27" t="s">
        <v>32</v>
      </c>
      <c r="D109" s="32"/>
      <c r="E109" s="32"/>
      <c r="F109" s="25" t="str">
        <f>IF(E16="","",E16)</f>
        <v>Vyplň údaj</v>
      </c>
      <c r="G109" s="32"/>
      <c r="H109" s="32"/>
      <c r="I109" s="101" t="s">
        <v>37</v>
      </c>
      <c r="J109" s="128" t="str">
        <f>E22</f>
        <v>MgA. Jan Nájemník, Kraslická 515, 35601 Sokolov</v>
      </c>
      <c r="K109" s="32"/>
      <c r="L109" s="32"/>
      <c r="M109" s="35"/>
    </row>
    <row r="110" spans="2:13" s="1" customFormat="1" ht="10.35" customHeight="1">
      <c r="B110" s="31"/>
      <c r="C110" s="32"/>
      <c r="D110" s="32"/>
      <c r="E110" s="32"/>
      <c r="F110" s="32"/>
      <c r="G110" s="32"/>
      <c r="H110" s="32"/>
      <c r="I110" s="99"/>
      <c r="J110" s="99"/>
      <c r="K110" s="32"/>
      <c r="L110" s="32"/>
      <c r="M110" s="35"/>
    </row>
    <row r="111" spans="2:24" s="10" customFormat="1" ht="29.25" customHeight="1">
      <c r="B111" s="149"/>
      <c r="C111" s="150" t="s">
        <v>132</v>
      </c>
      <c r="D111" s="151" t="s">
        <v>61</v>
      </c>
      <c r="E111" s="151" t="s">
        <v>57</v>
      </c>
      <c r="F111" s="151" t="s">
        <v>58</v>
      </c>
      <c r="G111" s="151" t="s">
        <v>133</v>
      </c>
      <c r="H111" s="151" t="s">
        <v>134</v>
      </c>
      <c r="I111" s="152" t="s">
        <v>135</v>
      </c>
      <c r="J111" s="152" t="s">
        <v>136</v>
      </c>
      <c r="K111" s="151" t="s">
        <v>92</v>
      </c>
      <c r="L111" s="153" t="s">
        <v>137</v>
      </c>
      <c r="M111" s="154"/>
      <c r="N111" s="63" t="s">
        <v>20</v>
      </c>
      <c r="O111" s="64" t="s">
        <v>46</v>
      </c>
      <c r="P111" s="64" t="s">
        <v>138</v>
      </c>
      <c r="Q111" s="64" t="s">
        <v>139</v>
      </c>
      <c r="R111" s="64" t="s">
        <v>140</v>
      </c>
      <c r="S111" s="64" t="s">
        <v>141</v>
      </c>
      <c r="T111" s="64" t="s">
        <v>142</v>
      </c>
      <c r="U111" s="64" t="s">
        <v>143</v>
      </c>
      <c r="V111" s="64" t="s">
        <v>144</v>
      </c>
      <c r="W111" s="64" t="s">
        <v>145</v>
      </c>
      <c r="X111" s="65" t="s">
        <v>146</v>
      </c>
    </row>
    <row r="112" spans="2:63" s="1" customFormat="1" ht="22.9" customHeight="1">
      <c r="B112" s="31"/>
      <c r="C112" s="70" t="s">
        <v>147</v>
      </c>
      <c r="D112" s="32"/>
      <c r="E112" s="32"/>
      <c r="F112" s="32"/>
      <c r="G112" s="32"/>
      <c r="H112" s="32"/>
      <c r="I112" s="99"/>
      <c r="J112" s="99"/>
      <c r="K112" s="155">
        <f>BK112</f>
        <v>0</v>
      </c>
      <c r="L112" s="32"/>
      <c r="M112" s="35"/>
      <c r="N112" s="66"/>
      <c r="O112" s="67"/>
      <c r="P112" s="67"/>
      <c r="Q112" s="156">
        <f>Q113+Q188+Q440</f>
        <v>0</v>
      </c>
      <c r="R112" s="156">
        <f>R113+R188+R440</f>
        <v>0</v>
      </c>
      <c r="S112" s="67"/>
      <c r="T112" s="157">
        <f>T113+T188+T440</f>
        <v>0</v>
      </c>
      <c r="U112" s="67"/>
      <c r="V112" s="157">
        <f>V113+V188+V440</f>
        <v>46.99739177000001</v>
      </c>
      <c r="W112" s="67"/>
      <c r="X112" s="158">
        <f>X113+X188+X440</f>
        <v>19.293944000000003</v>
      </c>
      <c r="AT112" s="15" t="s">
        <v>77</v>
      </c>
      <c r="AU112" s="15" t="s">
        <v>93</v>
      </c>
      <c r="BK112" s="159">
        <f>BK113+BK188+BK440</f>
        <v>0</v>
      </c>
    </row>
    <row r="113" spans="2:63" s="11" customFormat="1" ht="25.9" customHeight="1">
      <c r="B113" s="160"/>
      <c r="C113" s="161"/>
      <c r="D113" s="162" t="s">
        <v>77</v>
      </c>
      <c r="E113" s="163" t="s">
        <v>148</v>
      </c>
      <c r="F113" s="163" t="s">
        <v>149</v>
      </c>
      <c r="G113" s="161"/>
      <c r="H113" s="161"/>
      <c r="I113" s="164"/>
      <c r="J113" s="164"/>
      <c r="K113" s="165">
        <f>BK113</f>
        <v>0</v>
      </c>
      <c r="L113" s="161"/>
      <c r="M113" s="166"/>
      <c r="N113" s="167"/>
      <c r="O113" s="168"/>
      <c r="P113" s="168"/>
      <c r="Q113" s="169">
        <f>Q114+Q119+Q121+Q128+Q132+Q152+Q155+Q179+Q186</f>
        <v>0</v>
      </c>
      <c r="R113" s="169">
        <f>R114+R119+R121+R128+R132+R152+R155+R179+R186</f>
        <v>0</v>
      </c>
      <c r="S113" s="168"/>
      <c r="T113" s="170">
        <f>T114+T119+T121+T128+T132+T152+T155+T179+T186</f>
        <v>0</v>
      </c>
      <c r="U113" s="168"/>
      <c r="V113" s="170">
        <f>V114+V119+V121+V128+V132+V152+V155+V179+V186</f>
        <v>12.98669105</v>
      </c>
      <c r="W113" s="168"/>
      <c r="X113" s="171">
        <f>X114+X119+X121+X128+X132+X152+X155+X179+X186</f>
        <v>15.797179000000002</v>
      </c>
      <c r="AR113" s="172" t="s">
        <v>83</v>
      </c>
      <c r="AT113" s="173" t="s">
        <v>77</v>
      </c>
      <c r="AU113" s="173" t="s">
        <v>78</v>
      </c>
      <c r="AY113" s="172" t="s">
        <v>150</v>
      </c>
      <c r="BK113" s="174">
        <f>BK114+BK119+BK121+BK128+BK132+BK152+BK155+BK179+BK186</f>
        <v>0</v>
      </c>
    </row>
    <row r="114" spans="2:63" s="11" customFormat="1" ht="22.9" customHeight="1">
      <c r="B114" s="160"/>
      <c r="C114" s="161"/>
      <c r="D114" s="162" t="s">
        <v>77</v>
      </c>
      <c r="E114" s="175" t="s">
        <v>83</v>
      </c>
      <c r="F114" s="175" t="s">
        <v>151</v>
      </c>
      <c r="G114" s="161"/>
      <c r="H114" s="161"/>
      <c r="I114" s="164"/>
      <c r="J114" s="164"/>
      <c r="K114" s="176">
        <f>BK114</f>
        <v>0</v>
      </c>
      <c r="L114" s="161"/>
      <c r="M114" s="166"/>
      <c r="N114" s="167"/>
      <c r="O114" s="168"/>
      <c r="P114" s="168"/>
      <c r="Q114" s="169">
        <f>SUM(Q115:Q118)</f>
        <v>0</v>
      </c>
      <c r="R114" s="169">
        <f>SUM(R115:R118)</f>
        <v>0</v>
      </c>
      <c r="S114" s="168"/>
      <c r="T114" s="170">
        <f>SUM(T115:T118)</f>
        <v>0</v>
      </c>
      <c r="U114" s="168"/>
      <c r="V114" s="170">
        <f>SUM(V115:V118)</f>
        <v>0</v>
      </c>
      <c r="W114" s="168"/>
      <c r="X114" s="171">
        <f>SUM(X115:X118)</f>
        <v>0.818</v>
      </c>
      <c r="AR114" s="172" t="s">
        <v>83</v>
      </c>
      <c r="AT114" s="173" t="s">
        <v>77</v>
      </c>
      <c r="AU114" s="173" t="s">
        <v>83</v>
      </c>
      <c r="AY114" s="172" t="s">
        <v>150</v>
      </c>
      <c r="BK114" s="174">
        <f>SUM(BK115:BK118)</f>
        <v>0</v>
      </c>
    </row>
    <row r="115" spans="2:65" s="1" customFormat="1" ht="24" customHeight="1">
      <c r="B115" s="31"/>
      <c r="C115" s="177" t="s">
        <v>152</v>
      </c>
      <c r="D115" s="177" t="s">
        <v>153</v>
      </c>
      <c r="E115" s="178" t="s">
        <v>154</v>
      </c>
      <c r="F115" s="179" t="s">
        <v>155</v>
      </c>
      <c r="G115" s="180" t="s">
        <v>156</v>
      </c>
      <c r="H115" s="181">
        <v>4</v>
      </c>
      <c r="I115" s="182"/>
      <c r="J115" s="182"/>
      <c r="K115" s="183">
        <f>ROUND(P115*H115,2)</f>
        <v>0</v>
      </c>
      <c r="L115" s="179" t="s">
        <v>157</v>
      </c>
      <c r="M115" s="35"/>
      <c r="N115" s="184" t="s">
        <v>20</v>
      </c>
      <c r="O115" s="185" t="s">
        <v>48</v>
      </c>
      <c r="P115" s="186">
        <f>I115+J115</f>
        <v>0</v>
      </c>
      <c r="Q115" s="186">
        <f>ROUND(I115*H115,2)</f>
        <v>0</v>
      </c>
      <c r="R115" s="186">
        <f>ROUND(J115*H115,2)</f>
        <v>0</v>
      </c>
      <c r="S115" s="59"/>
      <c r="T115" s="187">
        <f>S115*H115</f>
        <v>0</v>
      </c>
      <c r="U115" s="187">
        <v>0</v>
      </c>
      <c r="V115" s="187">
        <f>U115*H115</f>
        <v>0</v>
      </c>
      <c r="W115" s="187">
        <v>0.18</v>
      </c>
      <c r="X115" s="188">
        <f>W115*H115</f>
        <v>0.72</v>
      </c>
      <c r="AR115" s="189" t="s">
        <v>152</v>
      </c>
      <c r="AT115" s="189" t="s">
        <v>153</v>
      </c>
      <c r="AU115" s="189" t="s">
        <v>158</v>
      </c>
      <c r="AY115" s="15" t="s">
        <v>150</v>
      </c>
      <c r="BE115" s="190">
        <f>IF(O115="základní",K115,0)</f>
        <v>0</v>
      </c>
      <c r="BF115" s="190">
        <f>IF(O115="snížená",K115,0)</f>
        <v>0</v>
      </c>
      <c r="BG115" s="190">
        <f>IF(O115="zákl. přenesená",K115,0)</f>
        <v>0</v>
      </c>
      <c r="BH115" s="190">
        <f>IF(O115="sníž. přenesená",K115,0)</f>
        <v>0</v>
      </c>
      <c r="BI115" s="190">
        <f>IF(O115="nulová",K115,0)</f>
        <v>0</v>
      </c>
      <c r="BJ115" s="15" t="s">
        <v>158</v>
      </c>
      <c r="BK115" s="190">
        <f>ROUND(P115*H115,2)</f>
        <v>0</v>
      </c>
      <c r="BL115" s="15" t="s">
        <v>152</v>
      </c>
      <c r="BM115" s="189" t="s">
        <v>159</v>
      </c>
    </row>
    <row r="116" spans="2:65" s="1" customFormat="1" ht="24" customHeight="1">
      <c r="B116" s="31"/>
      <c r="C116" s="177" t="s">
        <v>160</v>
      </c>
      <c r="D116" s="177" t="s">
        <v>153</v>
      </c>
      <c r="E116" s="178" t="s">
        <v>161</v>
      </c>
      <c r="F116" s="179" t="s">
        <v>162</v>
      </c>
      <c r="G116" s="180" t="s">
        <v>156</v>
      </c>
      <c r="H116" s="181">
        <v>1</v>
      </c>
      <c r="I116" s="182"/>
      <c r="J116" s="182"/>
      <c r="K116" s="183">
        <f>ROUND(P116*H116,2)</f>
        <v>0</v>
      </c>
      <c r="L116" s="179" t="s">
        <v>157</v>
      </c>
      <c r="M116" s="35"/>
      <c r="N116" s="184" t="s">
        <v>20</v>
      </c>
      <c r="O116" s="185" t="s">
        <v>48</v>
      </c>
      <c r="P116" s="186">
        <f>I116+J116</f>
        <v>0</v>
      </c>
      <c r="Q116" s="186">
        <f>ROUND(I116*H116,2)</f>
        <v>0</v>
      </c>
      <c r="R116" s="186">
        <f>ROUND(J116*H116,2)</f>
        <v>0</v>
      </c>
      <c r="S116" s="59"/>
      <c r="T116" s="187">
        <f>S116*H116</f>
        <v>0</v>
      </c>
      <c r="U116" s="187">
        <v>0</v>
      </c>
      <c r="V116" s="187">
        <f>U116*H116</f>
        <v>0</v>
      </c>
      <c r="W116" s="187">
        <v>0.098</v>
      </c>
      <c r="X116" s="188">
        <f>W116*H116</f>
        <v>0.098</v>
      </c>
      <c r="AR116" s="189" t="s">
        <v>152</v>
      </c>
      <c r="AT116" s="189" t="s">
        <v>153</v>
      </c>
      <c r="AU116" s="189" t="s">
        <v>158</v>
      </c>
      <c r="AY116" s="15" t="s">
        <v>150</v>
      </c>
      <c r="BE116" s="190">
        <f>IF(O116="základní",K116,0)</f>
        <v>0</v>
      </c>
      <c r="BF116" s="190">
        <f>IF(O116="snížená",K116,0)</f>
        <v>0</v>
      </c>
      <c r="BG116" s="190">
        <f>IF(O116="zákl. přenesená",K116,0)</f>
        <v>0</v>
      </c>
      <c r="BH116" s="190">
        <f>IF(O116="sníž. přenesená",K116,0)</f>
        <v>0</v>
      </c>
      <c r="BI116" s="190">
        <f>IF(O116="nulová",K116,0)</f>
        <v>0</v>
      </c>
      <c r="BJ116" s="15" t="s">
        <v>158</v>
      </c>
      <c r="BK116" s="190">
        <f>ROUND(P116*H116,2)</f>
        <v>0</v>
      </c>
      <c r="BL116" s="15" t="s">
        <v>152</v>
      </c>
      <c r="BM116" s="189" t="s">
        <v>163</v>
      </c>
    </row>
    <row r="117" spans="2:65" s="1" customFormat="1" ht="24" customHeight="1">
      <c r="B117" s="31"/>
      <c r="C117" s="177" t="s">
        <v>158</v>
      </c>
      <c r="D117" s="177" t="s">
        <v>153</v>
      </c>
      <c r="E117" s="178" t="s">
        <v>164</v>
      </c>
      <c r="F117" s="179" t="s">
        <v>165</v>
      </c>
      <c r="G117" s="180" t="s">
        <v>166</v>
      </c>
      <c r="H117" s="181">
        <v>5.5</v>
      </c>
      <c r="I117" s="182"/>
      <c r="J117" s="182"/>
      <c r="K117" s="183">
        <f>ROUND(P117*H117,2)</f>
        <v>0</v>
      </c>
      <c r="L117" s="179" t="s">
        <v>157</v>
      </c>
      <c r="M117" s="35"/>
      <c r="N117" s="184" t="s">
        <v>20</v>
      </c>
      <c r="O117" s="185" t="s">
        <v>48</v>
      </c>
      <c r="P117" s="186">
        <f>I117+J117</f>
        <v>0</v>
      </c>
      <c r="Q117" s="186">
        <f>ROUND(I117*H117,2)</f>
        <v>0</v>
      </c>
      <c r="R117" s="186">
        <f>ROUND(J117*H117,2)</f>
        <v>0</v>
      </c>
      <c r="S117" s="59"/>
      <c r="T117" s="187">
        <f>S117*H117</f>
        <v>0</v>
      </c>
      <c r="U117" s="187">
        <v>0</v>
      </c>
      <c r="V117" s="187">
        <f>U117*H117</f>
        <v>0</v>
      </c>
      <c r="W117" s="187">
        <v>0</v>
      </c>
      <c r="X117" s="188">
        <f>W117*H117</f>
        <v>0</v>
      </c>
      <c r="AR117" s="189" t="s">
        <v>152</v>
      </c>
      <c r="AT117" s="189" t="s">
        <v>153</v>
      </c>
      <c r="AU117" s="189" t="s">
        <v>158</v>
      </c>
      <c r="AY117" s="15" t="s">
        <v>150</v>
      </c>
      <c r="BE117" s="190">
        <f>IF(O117="základní",K117,0)</f>
        <v>0</v>
      </c>
      <c r="BF117" s="190">
        <f>IF(O117="snížená",K117,0)</f>
        <v>0</v>
      </c>
      <c r="BG117" s="190">
        <f>IF(O117="zákl. přenesená",K117,0)</f>
        <v>0</v>
      </c>
      <c r="BH117" s="190">
        <f>IF(O117="sníž. přenesená",K117,0)</f>
        <v>0</v>
      </c>
      <c r="BI117" s="190">
        <f>IF(O117="nulová",K117,0)</f>
        <v>0</v>
      </c>
      <c r="BJ117" s="15" t="s">
        <v>158</v>
      </c>
      <c r="BK117" s="190">
        <f>ROUND(P117*H117,2)</f>
        <v>0</v>
      </c>
      <c r="BL117" s="15" t="s">
        <v>152</v>
      </c>
      <c r="BM117" s="189" t="s">
        <v>167</v>
      </c>
    </row>
    <row r="118" spans="2:65" s="1" customFormat="1" ht="24" customHeight="1">
      <c r="B118" s="31"/>
      <c r="C118" s="177" t="s">
        <v>168</v>
      </c>
      <c r="D118" s="177" t="s">
        <v>153</v>
      </c>
      <c r="E118" s="178" t="s">
        <v>169</v>
      </c>
      <c r="F118" s="179" t="s">
        <v>170</v>
      </c>
      <c r="G118" s="180" t="s">
        <v>166</v>
      </c>
      <c r="H118" s="181">
        <v>5.5</v>
      </c>
      <c r="I118" s="182"/>
      <c r="J118" s="182"/>
      <c r="K118" s="183">
        <f>ROUND(P118*H118,2)</f>
        <v>0</v>
      </c>
      <c r="L118" s="179" t="s">
        <v>157</v>
      </c>
      <c r="M118" s="35"/>
      <c r="N118" s="184" t="s">
        <v>20</v>
      </c>
      <c r="O118" s="185" t="s">
        <v>48</v>
      </c>
      <c r="P118" s="186">
        <f>I118+J118</f>
        <v>0</v>
      </c>
      <c r="Q118" s="186">
        <f>ROUND(I118*H118,2)</f>
        <v>0</v>
      </c>
      <c r="R118" s="186">
        <f>ROUND(J118*H118,2)</f>
        <v>0</v>
      </c>
      <c r="S118" s="59"/>
      <c r="T118" s="187">
        <f>S118*H118</f>
        <v>0</v>
      </c>
      <c r="U118" s="187">
        <v>0</v>
      </c>
      <c r="V118" s="187">
        <f>U118*H118</f>
        <v>0</v>
      </c>
      <c r="W118" s="187">
        <v>0</v>
      </c>
      <c r="X118" s="188">
        <f>W118*H118</f>
        <v>0</v>
      </c>
      <c r="AR118" s="189" t="s">
        <v>152</v>
      </c>
      <c r="AT118" s="189" t="s">
        <v>153</v>
      </c>
      <c r="AU118" s="189" t="s">
        <v>158</v>
      </c>
      <c r="AY118" s="15" t="s">
        <v>150</v>
      </c>
      <c r="BE118" s="190">
        <f>IF(O118="základní",K118,0)</f>
        <v>0</v>
      </c>
      <c r="BF118" s="190">
        <f>IF(O118="snížená",K118,0)</f>
        <v>0</v>
      </c>
      <c r="BG118" s="190">
        <f>IF(O118="zákl. přenesená",K118,0)</f>
        <v>0</v>
      </c>
      <c r="BH118" s="190">
        <f>IF(O118="sníž. přenesená",K118,0)</f>
        <v>0</v>
      </c>
      <c r="BI118" s="190">
        <f>IF(O118="nulová",K118,0)</f>
        <v>0</v>
      </c>
      <c r="BJ118" s="15" t="s">
        <v>158</v>
      </c>
      <c r="BK118" s="190">
        <f>ROUND(P118*H118,2)</f>
        <v>0</v>
      </c>
      <c r="BL118" s="15" t="s">
        <v>152</v>
      </c>
      <c r="BM118" s="189" t="s">
        <v>171</v>
      </c>
    </row>
    <row r="119" spans="2:63" s="11" customFormat="1" ht="22.9" customHeight="1">
      <c r="B119" s="160"/>
      <c r="C119" s="161"/>
      <c r="D119" s="162" t="s">
        <v>77</v>
      </c>
      <c r="E119" s="175" t="s">
        <v>158</v>
      </c>
      <c r="F119" s="175" t="s">
        <v>172</v>
      </c>
      <c r="G119" s="161"/>
      <c r="H119" s="161"/>
      <c r="I119" s="164"/>
      <c r="J119" s="164"/>
      <c r="K119" s="176">
        <f>BK119</f>
        <v>0</v>
      </c>
      <c r="L119" s="161"/>
      <c r="M119" s="166"/>
      <c r="N119" s="167"/>
      <c r="O119" s="168"/>
      <c r="P119" s="168"/>
      <c r="Q119" s="169">
        <f>Q120</f>
        <v>0</v>
      </c>
      <c r="R119" s="169">
        <f>R120</f>
        <v>0</v>
      </c>
      <c r="S119" s="168"/>
      <c r="T119" s="170">
        <f>T120</f>
        <v>0</v>
      </c>
      <c r="U119" s="168"/>
      <c r="V119" s="170">
        <f>V120</f>
        <v>0.1717303</v>
      </c>
      <c r="W119" s="168"/>
      <c r="X119" s="171">
        <f>X120</f>
        <v>0</v>
      </c>
      <c r="AR119" s="172" t="s">
        <v>83</v>
      </c>
      <c r="AT119" s="173" t="s">
        <v>77</v>
      </c>
      <c r="AU119" s="173" t="s">
        <v>83</v>
      </c>
      <c r="AY119" s="172" t="s">
        <v>150</v>
      </c>
      <c r="BK119" s="174">
        <f>BK120</f>
        <v>0</v>
      </c>
    </row>
    <row r="120" spans="2:65" s="1" customFormat="1" ht="24" customHeight="1">
      <c r="B120" s="31"/>
      <c r="C120" s="177" t="s">
        <v>173</v>
      </c>
      <c r="D120" s="177" t="s">
        <v>153</v>
      </c>
      <c r="E120" s="178" t="s">
        <v>174</v>
      </c>
      <c r="F120" s="179" t="s">
        <v>175</v>
      </c>
      <c r="G120" s="180" t="s">
        <v>166</v>
      </c>
      <c r="H120" s="181">
        <v>0.07</v>
      </c>
      <c r="I120" s="182"/>
      <c r="J120" s="182"/>
      <c r="K120" s="183">
        <f>ROUND(P120*H120,2)</f>
        <v>0</v>
      </c>
      <c r="L120" s="179" t="s">
        <v>157</v>
      </c>
      <c r="M120" s="35"/>
      <c r="N120" s="184" t="s">
        <v>20</v>
      </c>
      <c r="O120" s="185" t="s">
        <v>48</v>
      </c>
      <c r="P120" s="186">
        <f>I120+J120</f>
        <v>0</v>
      </c>
      <c r="Q120" s="186">
        <f>ROUND(I120*H120,2)</f>
        <v>0</v>
      </c>
      <c r="R120" s="186">
        <f>ROUND(J120*H120,2)</f>
        <v>0</v>
      </c>
      <c r="S120" s="59"/>
      <c r="T120" s="187">
        <f>S120*H120</f>
        <v>0</v>
      </c>
      <c r="U120" s="187">
        <v>2.45329</v>
      </c>
      <c r="V120" s="187">
        <f>U120*H120</f>
        <v>0.1717303</v>
      </c>
      <c r="W120" s="187">
        <v>0</v>
      </c>
      <c r="X120" s="188">
        <f>W120*H120</f>
        <v>0</v>
      </c>
      <c r="AR120" s="189" t="s">
        <v>152</v>
      </c>
      <c r="AT120" s="189" t="s">
        <v>153</v>
      </c>
      <c r="AU120" s="189" t="s">
        <v>158</v>
      </c>
      <c r="AY120" s="15" t="s">
        <v>150</v>
      </c>
      <c r="BE120" s="190">
        <f>IF(O120="základní",K120,0)</f>
        <v>0</v>
      </c>
      <c r="BF120" s="190">
        <f>IF(O120="snížená",K120,0)</f>
        <v>0</v>
      </c>
      <c r="BG120" s="190">
        <f>IF(O120="zákl. přenesená",K120,0)</f>
        <v>0</v>
      </c>
      <c r="BH120" s="190">
        <f>IF(O120="sníž. přenesená",K120,0)</f>
        <v>0</v>
      </c>
      <c r="BI120" s="190">
        <f>IF(O120="nulová",K120,0)</f>
        <v>0</v>
      </c>
      <c r="BJ120" s="15" t="s">
        <v>158</v>
      </c>
      <c r="BK120" s="190">
        <f>ROUND(P120*H120,2)</f>
        <v>0</v>
      </c>
      <c r="BL120" s="15" t="s">
        <v>152</v>
      </c>
      <c r="BM120" s="189" t="s">
        <v>176</v>
      </c>
    </row>
    <row r="121" spans="2:63" s="11" customFormat="1" ht="22.9" customHeight="1">
      <c r="B121" s="160"/>
      <c r="C121" s="161"/>
      <c r="D121" s="162" t="s">
        <v>77</v>
      </c>
      <c r="E121" s="175" t="s">
        <v>168</v>
      </c>
      <c r="F121" s="175" t="s">
        <v>177</v>
      </c>
      <c r="G121" s="161"/>
      <c r="H121" s="161"/>
      <c r="I121" s="164"/>
      <c r="J121" s="164"/>
      <c r="K121" s="176">
        <f>BK121</f>
        <v>0</v>
      </c>
      <c r="L121" s="161"/>
      <c r="M121" s="166"/>
      <c r="N121" s="167"/>
      <c r="O121" s="168"/>
      <c r="P121" s="168"/>
      <c r="Q121" s="169">
        <f>SUM(Q122:Q127)</f>
        <v>0</v>
      </c>
      <c r="R121" s="169">
        <f>SUM(R122:R127)</f>
        <v>0</v>
      </c>
      <c r="S121" s="168"/>
      <c r="T121" s="170">
        <f>SUM(T122:T127)</f>
        <v>0</v>
      </c>
      <c r="U121" s="168"/>
      <c r="V121" s="170">
        <f>SUM(V122:V127)</f>
        <v>4.0050750399999995</v>
      </c>
      <c r="W121" s="168"/>
      <c r="X121" s="171">
        <f>SUM(X122:X127)</f>
        <v>0</v>
      </c>
      <c r="AR121" s="172" t="s">
        <v>83</v>
      </c>
      <c r="AT121" s="173" t="s">
        <v>77</v>
      </c>
      <c r="AU121" s="173" t="s">
        <v>83</v>
      </c>
      <c r="AY121" s="172" t="s">
        <v>150</v>
      </c>
      <c r="BK121" s="174">
        <f>SUM(BK122:BK127)</f>
        <v>0</v>
      </c>
    </row>
    <row r="122" spans="2:65" s="1" customFormat="1" ht="24" customHeight="1">
      <c r="B122" s="31"/>
      <c r="C122" s="177" t="s">
        <v>178</v>
      </c>
      <c r="D122" s="177" t="s">
        <v>153</v>
      </c>
      <c r="E122" s="178" t="s">
        <v>179</v>
      </c>
      <c r="F122" s="179" t="s">
        <v>180</v>
      </c>
      <c r="G122" s="180" t="s">
        <v>181</v>
      </c>
      <c r="H122" s="181">
        <v>10</v>
      </c>
      <c r="I122" s="182"/>
      <c r="J122" s="182"/>
      <c r="K122" s="183">
        <f aca="true" t="shared" si="1" ref="K122:K127">ROUND(P122*H122,2)</f>
        <v>0</v>
      </c>
      <c r="L122" s="179" t="s">
        <v>157</v>
      </c>
      <c r="M122" s="35"/>
      <c r="N122" s="184" t="s">
        <v>20</v>
      </c>
      <c r="O122" s="185" t="s">
        <v>48</v>
      </c>
      <c r="P122" s="186">
        <f aca="true" t="shared" si="2" ref="P122:P127">I122+J122</f>
        <v>0</v>
      </c>
      <c r="Q122" s="186">
        <f aca="true" t="shared" si="3" ref="Q122:Q127">ROUND(I122*H122,2)</f>
        <v>0</v>
      </c>
      <c r="R122" s="186">
        <f aca="true" t="shared" si="4" ref="R122:R127">ROUND(J122*H122,2)</f>
        <v>0</v>
      </c>
      <c r="S122" s="59"/>
      <c r="T122" s="187">
        <f aca="true" t="shared" si="5" ref="T122:T127">S122*H122</f>
        <v>0</v>
      </c>
      <c r="U122" s="187">
        <v>0.02628</v>
      </c>
      <c r="V122" s="187">
        <f aca="true" t="shared" si="6" ref="V122:V127">U122*H122</f>
        <v>0.26280000000000003</v>
      </c>
      <c r="W122" s="187">
        <v>0</v>
      </c>
      <c r="X122" s="188">
        <f aca="true" t="shared" si="7" ref="X122:X127">W122*H122</f>
        <v>0</v>
      </c>
      <c r="AR122" s="189" t="s">
        <v>152</v>
      </c>
      <c r="AT122" s="189" t="s">
        <v>153</v>
      </c>
      <c r="AU122" s="189" t="s">
        <v>158</v>
      </c>
      <c r="AY122" s="15" t="s">
        <v>150</v>
      </c>
      <c r="BE122" s="190">
        <f aca="true" t="shared" si="8" ref="BE122:BE127">IF(O122="základní",K122,0)</f>
        <v>0</v>
      </c>
      <c r="BF122" s="190">
        <f aca="true" t="shared" si="9" ref="BF122:BF127">IF(O122="snížená",K122,0)</f>
        <v>0</v>
      </c>
      <c r="BG122" s="190">
        <f aca="true" t="shared" si="10" ref="BG122:BG127">IF(O122="zákl. přenesená",K122,0)</f>
        <v>0</v>
      </c>
      <c r="BH122" s="190">
        <f aca="true" t="shared" si="11" ref="BH122:BH127">IF(O122="sníž. přenesená",K122,0)</f>
        <v>0</v>
      </c>
      <c r="BI122" s="190">
        <f aca="true" t="shared" si="12" ref="BI122:BI127">IF(O122="nulová",K122,0)</f>
        <v>0</v>
      </c>
      <c r="BJ122" s="15" t="s">
        <v>158</v>
      </c>
      <c r="BK122" s="190">
        <f aca="true" t="shared" si="13" ref="BK122:BK127">ROUND(P122*H122,2)</f>
        <v>0</v>
      </c>
      <c r="BL122" s="15" t="s">
        <v>152</v>
      </c>
      <c r="BM122" s="189" t="s">
        <v>182</v>
      </c>
    </row>
    <row r="123" spans="2:65" s="1" customFormat="1" ht="24" customHeight="1">
      <c r="B123" s="31"/>
      <c r="C123" s="191" t="s">
        <v>183</v>
      </c>
      <c r="D123" s="191" t="s">
        <v>184</v>
      </c>
      <c r="E123" s="192" t="s">
        <v>185</v>
      </c>
      <c r="F123" s="193" t="s">
        <v>186</v>
      </c>
      <c r="G123" s="194" t="s">
        <v>187</v>
      </c>
      <c r="H123" s="195">
        <v>0.084</v>
      </c>
      <c r="I123" s="196"/>
      <c r="J123" s="197"/>
      <c r="K123" s="198">
        <f t="shared" si="1"/>
        <v>0</v>
      </c>
      <c r="L123" s="193" t="s">
        <v>157</v>
      </c>
      <c r="M123" s="199"/>
      <c r="N123" s="200" t="s">
        <v>20</v>
      </c>
      <c r="O123" s="185" t="s">
        <v>48</v>
      </c>
      <c r="P123" s="186">
        <f t="shared" si="2"/>
        <v>0</v>
      </c>
      <c r="Q123" s="186">
        <f t="shared" si="3"/>
        <v>0</v>
      </c>
      <c r="R123" s="186">
        <f t="shared" si="4"/>
        <v>0</v>
      </c>
      <c r="S123" s="59"/>
      <c r="T123" s="187">
        <f t="shared" si="5"/>
        <v>0</v>
      </c>
      <c r="U123" s="187">
        <v>1</v>
      </c>
      <c r="V123" s="187">
        <f t="shared" si="6"/>
        <v>0.084</v>
      </c>
      <c r="W123" s="187">
        <v>0</v>
      </c>
      <c r="X123" s="188">
        <f t="shared" si="7"/>
        <v>0</v>
      </c>
      <c r="AR123" s="189" t="s">
        <v>188</v>
      </c>
      <c r="AT123" s="189" t="s">
        <v>184</v>
      </c>
      <c r="AU123" s="189" t="s">
        <v>158</v>
      </c>
      <c r="AY123" s="15" t="s">
        <v>150</v>
      </c>
      <c r="BE123" s="190">
        <f t="shared" si="8"/>
        <v>0</v>
      </c>
      <c r="BF123" s="190">
        <f t="shared" si="9"/>
        <v>0</v>
      </c>
      <c r="BG123" s="190">
        <f t="shared" si="10"/>
        <v>0</v>
      </c>
      <c r="BH123" s="190">
        <f t="shared" si="11"/>
        <v>0</v>
      </c>
      <c r="BI123" s="190">
        <f t="shared" si="12"/>
        <v>0</v>
      </c>
      <c r="BJ123" s="15" t="s">
        <v>158</v>
      </c>
      <c r="BK123" s="190">
        <f t="shared" si="13"/>
        <v>0</v>
      </c>
      <c r="BL123" s="15" t="s">
        <v>152</v>
      </c>
      <c r="BM123" s="189" t="s">
        <v>189</v>
      </c>
    </row>
    <row r="124" spans="2:65" s="1" customFormat="1" ht="24" customHeight="1">
      <c r="B124" s="31"/>
      <c r="C124" s="177" t="s">
        <v>190</v>
      </c>
      <c r="D124" s="177" t="s">
        <v>153</v>
      </c>
      <c r="E124" s="178" t="s">
        <v>191</v>
      </c>
      <c r="F124" s="179" t="s">
        <v>192</v>
      </c>
      <c r="G124" s="180" t="s">
        <v>187</v>
      </c>
      <c r="H124" s="181">
        <v>0.084</v>
      </c>
      <c r="I124" s="182"/>
      <c r="J124" s="182"/>
      <c r="K124" s="183">
        <f t="shared" si="1"/>
        <v>0</v>
      </c>
      <c r="L124" s="179" t="s">
        <v>157</v>
      </c>
      <c r="M124" s="35"/>
      <c r="N124" s="184" t="s">
        <v>20</v>
      </c>
      <c r="O124" s="185" t="s">
        <v>48</v>
      </c>
      <c r="P124" s="186">
        <f t="shared" si="2"/>
        <v>0</v>
      </c>
      <c r="Q124" s="186">
        <f t="shared" si="3"/>
        <v>0</v>
      </c>
      <c r="R124" s="186">
        <f t="shared" si="4"/>
        <v>0</v>
      </c>
      <c r="S124" s="59"/>
      <c r="T124" s="187">
        <f t="shared" si="5"/>
        <v>0</v>
      </c>
      <c r="U124" s="187">
        <v>1.09</v>
      </c>
      <c r="V124" s="187">
        <f t="shared" si="6"/>
        <v>0.09156000000000002</v>
      </c>
      <c r="W124" s="187">
        <v>0</v>
      </c>
      <c r="X124" s="188">
        <f t="shared" si="7"/>
        <v>0</v>
      </c>
      <c r="AR124" s="189" t="s">
        <v>152</v>
      </c>
      <c r="AT124" s="189" t="s">
        <v>153</v>
      </c>
      <c r="AU124" s="189" t="s">
        <v>158</v>
      </c>
      <c r="AY124" s="15" t="s">
        <v>150</v>
      </c>
      <c r="BE124" s="190">
        <f t="shared" si="8"/>
        <v>0</v>
      </c>
      <c r="BF124" s="190">
        <f t="shared" si="9"/>
        <v>0</v>
      </c>
      <c r="BG124" s="190">
        <f t="shared" si="10"/>
        <v>0</v>
      </c>
      <c r="BH124" s="190">
        <f t="shared" si="11"/>
        <v>0</v>
      </c>
      <c r="BI124" s="190">
        <f t="shared" si="12"/>
        <v>0</v>
      </c>
      <c r="BJ124" s="15" t="s">
        <v>158</v>
      </c>
      <c r="BK124" s="190">
        <f t="shared" si="13"/>
        <v>0</v>
      </c>
      <c r="BL124" s="15" t="s">
        <v>152</v>
      </c>
      <c r="BM124" s="189" t="s">
        <v>193</v>
      </c>
    </row>
    <row r="125" spans="2:65" s="1" customFormat="1" ht="24" customHeight="1">
      <c r="B125" s="31"/>
      <c r="C125" s="177" t="s">
        <v>194</v>
      </c>
      <c r="D125" s="177" t="s">
        <v>153</v>
      </c>
      <c r="E125" s="178" t="s">
        <v>195</v>
      </c>
      <c r="F125" s="179" t="s">
        <v>196</v>
      </c>
      <c r="G125" s="180" t="s">
        <v>156</v>
      </c>
      <c r="H125" s="181">
        <v>47.4</v>
      </c>
      <c r="I125" s="182"/>
      <c r="J125" s="182"/>
      <c r="K125" s="183">
        <f t="shared" si="1"/>
        <v>0</v>
      </c>
      <c r="L125" s="179" t="s">
        <v>157</v>
      </c>
      <c r="M125" s="35"/>
      <c r="N125" s="184" t="s">
        <v>20</v>
      </c>
      <c r="O125" s="185" t="s">
        <v>48</v>
      </c>
      <c r="P125" s="186">
        <f t="shared" si="2"/>
        <v>0</v>
      </c>
      <c r="Q125" s="186">
        <f t="shared" si="3"/>
        <v>0</v>
      </c>
      <c r="R125" s="186">
        <f t="shared" si="4"/>
        <v>0</v>
      </c>
      <c r="S125" s="59"/>
      <c r="T125" s="187">
        <f t="shared" si="5"/>
        <v>0</v>
      </c>
      <c r="U125" s="187">
        <v>0.06916</v>
      </c>
      <c r="V125" s="187">
        <f t="shared" si="6"/>
        <v>3.278184</v>
      </c>
      <c r="W125" s="187">
        <v>0</v>
      </c>
      <c r="X125" s="188">
        <f t="shared" si="7"/>
        <v>0</v>
      </c>
      <c r="AR125" s="189" t="s">
        <v>152</v>
      </c>
      <c r="AT125" s="189" t="s">
        <v>153</v>
      </c>
      <c r="AU125" s="189" t="s">
        <v>158</v>
      </c>
      <c r="AY125" s="15" t="s">
        <v>150</v>
      </c>
      <c r="BE125" s="190">
        <f t="shared" si="8"/>
        <v>0</v>
      </c>
      <c r="BF125" s="190">
        <f t="shared" si="9"/>
        <v>0</v>
      </c>
      <c r="BG125" s="190">
        <f t="shared" si="10"/>
        <v>0</v>
      </c>
      <c r="BH125" s="190">
        <f t="shared" si="11"/>
        <v>0</v>
      </c>
      <c r="BI125" s="190">
        <f t="shared" si="12"/>
        <v>0</v>
      </c>
      <c r="BJ125" s="15" t="s">
        <v>158</v>
      </c>
      <c r="BK125" s="190">
        <f t="shared" si="13"/>
        <v>0</v>
      </c>
      <c r="BL125" s="15" t="s">
        <v>152</v>
      </c>
      <c r="BM125" s="189" t="s">
        <v>197</v>
      </c>
    </row>
    <row r="126" spans="2:65" s="1" customFormat="1" ht="24" customHeight="1">
      <c r="B126" s="31"/>
      <c r="C126" s="177" t="s">
        <v>198</v>
      </c>
      <c r="D126" s="177" t="s">
        <v>153</v>
      </c>
      <c r="E126" s="178" t="s">
        <v>199</v>
      </c>
      <c r="F126" s="179" t="s">
        <v>200</v>
      </c>
      <c r="G126" s="180" t="s">
        <v>156</v>
      </c>
      <c r="H126" s="181">
        <v>3.2</v>
      </c>
      <c r="I126" s="182"/>
      <c r="J126" s="182"/>
      <c r="K126" s="183">
        <f t="shared" si="1"/>
        <v>0</v>
      </c>
      <c r="L126" s="179" t="s">
        <v>157</v>
      </c>
      <c r="M126" s="35"/>
      <c r="N126" s="184" t="s">
        <v>20</v>
      </c>
      <c r="O126" s="185" t="s">
        <v>48</v>
      </c>
      <c r="P126" s="186">
        <f t="shared" si="2"/>
        <v>0</v>
      </c>
      <c r="Q126" s="186">
        <f t="shared" si="3"/>
        <v>0</v>
      </c>
      <c r="R126" s="186">
        <f t="shared" si="4"/>
        <v>0</v>
      </c>
      <c r="S126" s="59"/>
      <c r="T126" s="187">
        <f t="shared" si="5"/>
        <v>0</v>
      </c>
      <c r="U126" s="187">
        <v>0.04963</v>
      </c>
      <c r="V126" s="187">
        <f t="shared" si="6"/>
        <v>0.158816</v>
      </c>
      <c r="W126" s="187">
        <v>0</v>
      </c>
      <c r="X126" s="188">
        <f t="shared" si="7"/>
        <v>0</v>
      </c>
      <c r="AR126" s="189" t="s">
        <v>152</v>
      </c>
      <c r="AT126" s="189" t="s">
        <v>153</v>
      </c>
      <c r="AU126" s="189" t="s">
        <v>158</v>
      </c>
      <c r="AY126" s="15" t="s">
        <v>150</v>
      </c>
      <c r="BE126" s="190">
        <f t="shared" si="8"/>
        <v>0</v>
      </c>
      <c r="BF126" s="190">
        <f t="shared" si="9"/>
        <v>0</v>
      </c>
      <c r="BG126" s="190">
        <f t="shared" si="10"/>
        <v>0</v>
      </c>
      <c r="BH126" s="190">
        <f t="shared" si="11"/>
        <v>0</v>
      </c>
      <c r="BI126" s="190">
        <f t="shared" si="12"/>
        <v>0</v>
      </c>
      <c r="BJ126" s="15" t="s">
        <v>158</v>
      </c>
      <c r="BK126" s="190">
        <f t="shared" si="13"/>
        <v>0</v>
      </c>
      <c r="BL126" s="15" t="s">
        <v>152</v>
      </c>
      <c r="BM126" s="189" t="s">
        <v>201</v>
      </c>
    </row>
    <row r="127" spans="2:65" s="1" customFormat="1" ht="24" customHeight="1">
      <c r="B127" s="31"/>
      <c r="C127" s="177" t="s">
        <v>202</v>
      </c>
      <c r="D127" s="177" t="s">
        <v>153</v>
      </c>
      <c r="E127" s="178" t="s">
        <v>203</v>
      </c>
      <c r="F127" s="179" t="s">
        <v>204</v>
      </c>
      <c r="G127" s="180" t="s">
        <v>156</v>
      </c>
      <c r="H127" s="181">
        <v>0.728</v>
      </c>
      <c r="I127" s="182"/>
      <c r="J127" s="182"/>
      <c r="K127" s="183">
        <f t="shared" si="1"/>
        <v>0</v>
      </c>
      <c r="L127" s="179" t="s">
        <v>157</v>
      </c>
      <c r="M127" s="35"/>
      <c r="N127" s="184" t="s">
        <v>20</v>
      </c>
      <c r="O127" s="185" t="s">
        <v>48</v>
      </c>
      <c r="P127" s="186">
        <f t="shared" si="2"/>
        <v>0</v>
      </c>
      <c r="Q127" s="186">
        <f t="shared" si="3"/>
        <v>0</v>
      </c>
      <c r="R127" s="186">
        <f t="shared" si="4"/>
        <v>0</v>
      </c>
      <c r="S127" s="59"/>
      <c r="T127" s="187">
        <f t="shared" si="5"/>
        <v>0</v>
      </c>
      <c r="U127" s="187">
        <v>0.17818</v>
      </c>
      <c r="V127" s="187">
        <f t="shared" si="6"/>
        <v>0.12971504</v>
      </c>
      <c r="W127" s="187">
        <v>0</v>
      </c>
      <c r="X127" s="188">
        <f t="shared" si="7"/>
        <v>0</v>
      </c>
      <c r="AR127" s="189" t="s">
        <v>152</v>
      </c>
      <c r="AT127" s="189" t="s">
        <v>153</v>
      </c>
      <c r="AU127" s="189" t="s">
        <v>158</v>
      </c>
      <c r="AY127" s="15" t="s">
        <v>150</v>
      </c>
      <c r="BE127" s="190">
        <f t="shared" si="8"/>
        <v>0</v>
      </c>
      <c r="BF127" s="190">
        <f t="shared" si="9"/>
        <v>0</v>
      </c>
      <c r="BG127" s="190">
        <f t="shared" si="10"/>
        <v>0</v>
      </c>
      <c r="BH127" s="190">
        <f t="shared" si="11"/>
        <v>0</v>
      </c>
      <c r="BI127" s="190">
        <f t="shared" si="12"/>
        <v>0</v>
      </c>
      <c r="BJ127" s="15" t="s">
        <v>158</v>
      </c>
      <c r="BK127" s="190">
        <f t="shared" si="13"/>
        <v>0</v>
      </c>
      <c r="BL127" s="15" t="s">
        <v>152</v>
      </c>
      <c r="BM127" s="189" t="s">
        <v>205</v>
      </c>
    </row>
    <row r="128" spans="2:63" s="11" customFormat="1" ht="22.9" customHeight="1">
      <c r="B128" s="160"/>
      <c r="C128" s="161"/>
      <c r="D128" s="162" t="s">
        <v>77</v>
      </c>
      <c r="E128" s="175" t="s">
        <v>160</v>
      </c>
      <c r="F128" s="175" t="s">
        <v>206</v>
      </c>
      <c r="G128" s="161"/>
      <c r="H128" s="161"/>
      <c r="I128" s="164"/>
      <c r="J128" s="164"/>
      <c r="K128" s="176">
        <f>BK128</f>
        <v>0</v>
      </c>
      <c r="L128" s="161"/>
      <c r="M128" s="166"/>
      <c r="N128" s="167"/>
      <c r="O128" s="168"/>
      <c r="P128" s="168"/>
      <c r="Q128" s="169">
        <f>SUM(Q129:Q131)</f>
        <v>0</v>
      </c>
      <c r="R128" s="169">
        <f>SUM(R129:R131)</f>
        <v>0</v>
      </c>
      <c r="S128" s="168"/>
      <c r="T128" s="170">
        <f>SUM(T129:T131)</f>
        <v>0</v>
      </c>
      <c r="U128" s="168"/>
      <c r="V128" s="170">
        <f>SUM(V129:V131)</f>
        <v>0.53369</v>
      </c>
      <c r="W128" s="168"/>
      <c r="X128" s="171">
        <f>SUM(X129:X131)</f>
        <v>0</v>
      </c>
      <c r="AR128" s="172" t="s">
        <v>83</v>
      </c>
      <c r="AT128" s="173" t="s">
        <v>77</v>
      </c>
      <c r="AU128" s="173" t="s">
        <v>83</v>
      </c>
      <c r="AY128" s="172" t="s">
        <v>150</v>
      </c>
      <c r="BK128" s="174">
        <f>SUM(BK129:BK131)</f>
        <v>0</v>
      </c>
    </row>
    <row r="129" spans="2:65" s="1" customFormat="1" ht="24" customHeight="1">
      <c r="B129" s="31"/>
      <c r="C129" s="177" t="s">
        <v>207</v>
      </c>
      <c r="D129" s="177" t="s">
        <v>153</v>
      </c>
      <c r="E129" s="178" t="s">
        <v>208</v>
      </c>
      <c r="F129" s="179" t="s">
        <v>209</v>
      </c>
      <c r="G129" s="180" t="s">
        <v>156</v>
      </c>
      <c r="H129" s="181">
        <v>1</v>
      </c>
      <c r="I129" s="182"/>
      <c r="J129" s="182"/>
      <c r="K129" s="183">
        <f>ROUND(P129*H129,2)</f>
        <v>0</v>
      </c>
      <c r="L129" s="179" t="s">
        <v>157</v>
      </c>
      <c r="M129" s="35"/>
      <c r="N129" s="184" t="s">
        <v>20</v>
      </c>
      <c r="O129" s="185" t="s">
        <v>48</v>
      </c>
      <c r="P129" s="186">
        <f>I129+J129</f>
        <v>0</v>
      </c>
      <c r="Q129" s="186">
        <f>ROUND(I129*H129,2)</f>
        <v>0</v>
      </c>
      <c r="R129" s="186">
        <f>ROUND(J129*H129,2)</f>
        <v>0</v>
      </c>
      <c r="S129" s="59"/>
      <c r="T129" s="187">
        <f>S129*H129</f>
        <v>0</v>
      </c>
      <c r="U129" s="187">
        <v>0.21084</v>
      </c>
      <c r="V129" s="187">
        <f>U129*H129</f>
        <v>0.21084</v>
      </c>
      <c r="W129" s="187">
        <v>0</v>
      </c>
      <c r="X129" s="188">
        <f>W129*H129</f>
        <v>0</v>
      </c>
      <c r="AR129" s="189" t="s">
        <v>152</v>
      </c>
      <c r="AT129" s="189" t="s">
        <v>153</v>
      </c>
      <c r="AU129" s="189" t="s">
        <v>158</v>
      </c>
      <c r="AY129" s="15" t="s">
        <v>150</v>
      </c>
      <c r="BE129" s="190">
        <f>IF(O129="základní",K129,0)</f>
        <v>0</v>
      </c>
      <c r="BF129" s="190">
        <f>IF(O129="snížená",K129,0)</f>
        <v>0</v>
      </c>
      <c r="BG129" s="190">
        <f>IF(O129="zákl. přenesená",K129,0)</f>
        <v>0</v>
      </c>
      <c r="BH129" s="190">
        <f>IF(O129="sníž. přenesená",K129,0)</f>
        <v>0</v>
      </c>
      <c r="BI129" s="190">
        <f>IF(O129="nulová",K129,0)</f>
        <v>0</v>
      </c>
      <c r="BJ129" s="15" t="s">
        <v>158</v>
      </c>
      <c r="BK129" s="190">
        <f>ROUND(P129*H129,2)</f>
        <v>0</v>
      </c>
      <c r="BL129" s="15" t="s">
        <v>152</v>
      </c>
      <c r="BM129" s="189" t="s">
        <v>210</v>
      </c>
    </row>
    <row r="130" spans="2:65" s="1" customFormat="1" ht="36" customHeight="1">
      <c r="B130" s="31"/>
      <c r="C130" s="177" t="s">
        <v>211</v>
      </c>
      <c r="D130" s="177" t="s">
        <v>153</v>
      </c>
      <c r="E130" s="178" t="s">
        <v>212</v>
      </c>
      <c r="F130" s="179" t="s">
        <v>213</v>
      </c>
      <c r="G130" s="180" t="s">
        <v>156</v>
      </c>
      <c r="H130" s="181">
        <v>1</v>
      </c>
      <c r="I130" s="182"/>
      <c r="J130" s="182"/>
      <c r="K130" s="183">
        <f>ROUND(P130*H130,2)</f>
        <v>0</v>
      </c>
      <c r="L130" s="179" t="s">
        <v>157</v>
      </c>
      <c r="M130" s="35"/>
      <c r="N130" s="184" t="s">
        <v>20</v>
      </c>
      <c r="O130" s="185" t="s">
        <v>48</v>
      </c>
      <c r="P130" s="186">
        <f>I130+J130</f>
        <v>0</v>
      </c>
      <c r="Q130" s="186">
        <f>ROUND(I130*H130,2)</f>
        <v>0</v>
      </c>
      <c r="R130" s="186">
        <f>ROUND(J130*H130,2)</f>
        <v>0</v>
      </c>
      <c r="S130" s="59"/>
      <c r="T130" s="187">
        <f>S130*H130</f>
        <v>0</v>
      </c>
      <c r="U130" s="187">
        <v>0.05909</v>
      </c>
      <c r="V130" s="187">
        <f>U130*H130</f>
        <v>0.05909</v>
      </c>
      <c r="W130" s="187">
        <v>0</v>
      </c>
      <c r="X130" s="188">
        <f>W130*H130</f>
        <v>0</v>
      </c>
      <c r="AR130" s="189" t="s">
        <v>152</v>
      </c>
      <c r="AT130" s="189" t="s">
        <v>153</v>
      </c>
      <c r="AU130" s="189" t="s">
        <v>158</v>
      </c>
      <c r="AY130" s="15" t="s">
        <v>150</v>
      </c>
      <c r="BE130" s="190">
        <f>IF(O130="základní",K130,0)</f>
        <v>0</v>
      </c>
      <c r="BF130" s="190">
        <f>IF(O130="snížená",K130,0)</f>
        <v>0</v>
      </c>
      <c r="BG130" s="190">
        <f>IF(O130="zákl. přenesená",K130,0)</f>
        <v>0</v>
      </c>
      <c r="BH130" s="190">
        <f>IF(O130="sníž. přenesená",K130,0)</f>
        <v>0</v>
      </c>
      <c r="BI130" s="190">
        <f>IF(O130="nulová",K130,0)</f>
        <v>0</v>
      </c>
      <c r="BJ130" s="15" t="s">
        <v>158</v>
      </c>
      <c r="BK130" s="190">
        <f>ROUND(P130*H130,2)</f>
        <v>0</v>
      </c>
      <c r="BL130" s="15" t="s">
        <v>152</v>
      </c>
      <c r="BM130" s="189" t="s">
        <v>214</v>
      </c>
    </row>
    <row r="131" spans="2:65" s="1" customFormat="1" ht="24" customHeight="1">
      <c r="B131" s="31"/>
      <c r="C131" s="177" t="s">
        <v>215</v>
      </c>
      <c r="D131" s="177" t="s">
        <v>153</v>
      </c>
      <c r="E131" s="178" t="s">
        <v>216</v>
      </c>
      <c r="F131" s="179" t="s">
        <v>217</v>
      </c>
      <c r="G131" s="180" t="s">
        <v>156</v>
      </c>
      <c r="H131" s="181">
        <v>1</v>
      </c>
      <c r="I131" s="182"/>
      <c r="J131" s="182"/>
      <c r="K131" s="183">
        <f>ROUND(P131*H131,2)</f>
        <v>0</v>
      </c>
      <c r="L131" s="179" t="s">
        <v>157</v>
      </c>
      <c r="M131" s="35"/>
      <c r="N131" s="184" t="s">
        <v>20</v>
      </c>
      <c r="O131" s="185" t="s">
        <v>48</v>
      </c>
      <c r="P131" s="186">
        <f>I131+J131</f>
        <v>0</v>
      </c>
      <c r="Q131" s="186">
        <f>ROUND(I131*H131,2)</f>
        <v>0</v>
      </c>
      <c r="R131" s="186">
        <f>ROUND(J131*H131,2)</f>
        <v>0</v>
      </c>
      <c r="S131" s="59"/>
      <c r="T131" s="187">
        <f>S131*H131</f>
        <v>0</v>
      </c>
      <c r="U131" s="187">
        <v>0.26376</v>
      </c>
      <c r="V131" s="187">
        <f>U131*H131</f>
        <v>0.26376</v>
      </c>
      <c r="W131" s="187">
        <v>0</v>
      </c>
      <c r="X131" s="188">
        <f>W131*H131</f>
        <v>0</v>
      </c>
      <c r="AR131" s="189" t="s">
        <v>152</v>
      </c>
      <c r="AT131" s="189" t="s">
        <v>153</v>
      </c>
      <c r="AU131" s="189" t="s">
        <v>158</v>
      </c>
      <c r="AY131" s="15" t="s">
        <v>150</v>
      </c>
      <c r="BE131" s="190">
        <f>IF(O131="základní",K131,0)</f>
        <v>0</v>
      </c>
      <c r="BF131" s="190">
        <f>IF(O131="snížená",K131,0)</f>
        <v>0</v>
      </c>
      <c r="BG131" s="190">
        <f>IF(O131="zákl. přenesená",K131,0)</f>
        <v>0</v>
      </c>
      <c r="BH131" s="190">
        <f>IF(O131="sníž. přenesená",K131,0)</f>
        <v>0</v>
      </c>
      <c r="BI131" s="190">
        <f>IF(O131="nulová",K131,0)</f>
        <v>0</v>
      </c>
      <c r="BJ131" s="15" t="s">
        <v>158</v>
      </c>
      <c r="BK131" s="190">
        <f>ROUND(P131*H131,2)</f>
        <v>0</v>
      </c>
      <c r="BL131" s="15" t="s">
        <v>152</v>
      </c>
      <c r="BM131" s="189" t="s">
        <v>218</v>
      </c>
    </row>
    <row r="132" spans="2:63" s="11" customFormat="1" ht="22.9" customHeight="1">
      <c r="B132" s="160"/>
      <c r="C132" s="161"/>
      <c r="D132" s="162" t="s">
        <v>77</v>
      </c>
      <c r="E132" s="175" t="s">
        <v>219</v>
      </c>
      <c r="F132" s="175" t="s">
        <v>220</v>
      </c>
      <c r="G132" s="161"/>
      <c r="H132" s="161"/>
      <c r="I132" s="164"/>
      <c r="J132" s="164"/>
      <c r="K132" s="176">
        <f>BK132</f>
        <v>0</v>
      </c>
      <c r="L132" s="161"/>
      <c r="M132" s="166"/>
      <c r="N132" s="167"/>
      <c r="O132" s="168"/>
      <c r="P132" s="168"/>
      <c r="Q132" s="169">
        <f>SUM(Q133:Q151)</f>
        <v>0</v>
      </c>
      <c r="R132" s="169">
        <f>SUM(R133:R151)</f>
        <v>0</v>
      </c>
      <c r="S132" s="168"/>
      <c r="T132" s="170">
        <f>SUM(T133:T151)</f>
        <v>0</v>
      </c>
      <c r="U132" s="168"/>
      <c r="V132" s="170">
        <f>SUM(V133:V151)</f>
        <v>8.02741811</v>
      </c>
      <c r="W132" s="168"/>
      <c r="X132" s="171">
        <f>SUM(X133:X151)</f>
        <v>0</v>
      </c>
      <c r="AR132" s="172" t="s">
        <v>83</v>
      </c>
      <c r="AT132" s="173" t="s">
        <v>77</v>
      </c>
      <c r="AU132" s="173" t="s">
        <v>83</v>
      </c>
      <c r="AY132" s="172" t="s">
        <v>150</v>
      </c>
      <c r="BK132" s="174">
        <f>SUM(BK133:BK151)</f>
        <v>0</v>
      </c>
    </row>
    <row r="133" spans="2:65" s="1" customFormat="1" ht="24" customHeight="1">
      <c r="B133" s="31"/>
      <c r="C133" s="177" t="s">
        <v>221</v>
      </c>
      <c r="D133" s="177" t="s">
        <v>153</v>
      </c>
      <c r="E133" s="178" t="s">
        <v>222</v>
      </c>
      <c r="F133" s="179" t="s">
        <v>223</v>
      </c>
      <c r="G133" s="180" t="s">
        <v>156</v>
      </c>
      <c r="H133" s="181">
        <v>66.894</v>
      </c>
      <c r="I133" s="182"/>
      <c r="J133" s="182"/>
      <c r="K133" s="183">
        <f aca="true" t="shared" si="14" ref="K133:K138">ROUND(P133*H133,2)</f>
        <v>0</v>
      </c>
      <c r="L133" s="179" t="s">
        <v>157</v>
      </c>
      <c r="M133" s="35"/>
      <c r="N133" s="184" t="s">
        <v>20</v>
      </c>
      <c r="O133" s="185" t="s">
        <v>48</v>
      </c>
      <c r="P133" s="186">
        <f aca="true" t="shared" si="15" ref="P133:P138">I133+J133</f>
        <v>0</v>
      </c>
      <c r="Q133" s="186">
        <f aca="true" t="shared" si="16" ref="Q133:Q138">ROUND(I133*H133,2)</f>
        <v>0</v>
      </c>
      <c r="R133" s="186">
        <f aca="true" t="shared" si="17" ref="R133:R138">ROUND(J133*H133,2)</f>
        <v>0</v>
      </c>
      <c r="S133" s="59"/>
      <c r="T133" s="187">
        <f aca="true" t="shared" si="18" ref="T133:T138">S133*H133</f>
        <v>0</v>
      </c>
      <c r="U133" s="187">
        <v>0.0021</v>
      </c>
      <c r="V133" s="187">
        <f aca="true" t="shared" si="19" ref="V133:V138">U133*H133</f>
        <v>0.1404774</v>
      </c>
      <c r="W133" s="187">
        <v>0</v>
      </c>
      <c r="X133" s="188">
        <f aca="true" t="shared" si="20" ref="X133:X138">W133*H133</f>
        <v>0</v>
      </c>
      <c r="AR133" s="189" t="s">
        <v>152</v>
      </c>
      <c r="AT133" s="189" t="s">
        <v>153</v>
      </c>
      <c r="AU133" s="189" t="s">
        <v>158</v>
      </c>
      <c r="AY133" s="15" t="s">
        <v>150</v>
      </c>
      <c r="BE133" s="190">
        <f aca="true" t="shared" si="21" ref="BE133:BE138">IF(O133="základní",K133,0)</f>
        <v>0</v>
      </c>
      <c r="BF133" s="190">
        <f aca="true" t="shared" si="22" ref="BF133:BF138">IF(O133="snížená",K133,0)</f>
        <v>0</v>
      </c>
      <c r="BG133" s="190">
        <f aca="true" t="shared" si="23" ref="BG133:BG138">IF(O133="zákl. přenesená",K133,0)</f>
        <v>0</v>
      </c>
      <c r="BH133" s="190">
        <f aca="true" t="shared" si="24" ref="BH133:BH138">IF(O133="sníž. přenesená",K133,0)</f>
        <v>0</v>
      </c>
      <c r="BI133" s="190">
        <f aca="true" t="shared" si="25" ref="BI133:BI138">IF(O133="nulová",K133,0)</f>
        <v>0</v>
      </c>
      <c r="BJ133" s="15" t="s">
        <v>158</v>
      </c>
      <c r="BK133" s="190">
        <f aca="true" t="shared" si="26" ref="BK133:BK138">ROUND(P133*H133,2)</f>
        <v>0</v>
      </c>
      <c r="BL133" s="15" t="s">
        <v>152</v>
      </c>
      <c r="BM133" s="189" t="s">
        <v>224</v>
      </c>
    </row>
    <row r="134" spans="2:65" s="1" customFormat="1" ht="24" customHeight="1">
      <c r="B134" s="31"/>
      <c r="C134" s="177" t="s">
        <v>225</v>
      </c>
      <c r="D134" s="177" t="s">
        <v>153</v>
      </c>
      <c r="E134" s="178" t="s">
        <v>226</v>
      </c>
      <c r="F134" s="179" t="s">
        <v>227</v>
      </c>
      <c r="G134" s="180" t="s">
        <v>156</v>
      </c>
      <c r="H134" s="181">
        <v>228.23</v>
      </c>
      <c r="I134" s="182"/>
      <c r="J134" s="182"/>
      <c r="K134" s="183">
        <f t="shared" si="14"/>
        <v>0</v>
      </c>
      <c r="L134" s="179" t="s">
        <v>157</v>
      </c>
      <c r="M134" s="35"/>
      <c r="N134" s="184" t="s">
        <v>20</v>
      </c>
      <c r="O134" s="185" t="s">
        <v>48</v>
      </c>
      <c r="P134" s="186">
        <f t="shared" si="15"/>
        <v>0</v>
      </c>
      <c r="Q134" s="186">
        <f t="shared" si="16"/>
        <v>0</v>
      </c>
      <c r="R134" s="186">
        <f t="shared" si="17"/>
        <v>0</v>
      </c>
      <c r="S134" s="59"/>
      <c r="T134" s="187">
        <f t="shared" si="18"/>
        <v>0</v>
      </c>
      <c r="U134" s="187">
        <v>0.01103</v>
      </c>
      <c r="V134" s="187">
        <f t="shared" si="19"/>
        <v>2.5173769</v>
      </c>
      <c r="W134" s="187">
        <v>0</v>
      </c>
      <c r="X134" s="188">
        <f t="shared" si="20"/>
        <v>0</v>
      </c>
      <c r="AR134" s="189" t="s">
        <v>152</v>
      </c>
      <c r="AT134" s="189" t="s">
        <v>153</v>
      </c>
      <c r="AU134" s="189" t="s">
        <v>158</v>
      </c>
      <c r="AY134" s="15" t="s">
        <v>150</v>
      </c>
      <c r="BE134" s="190">
        <f t="shared" si="21"/>
        <v>0</v>
      </c>
      <c r="BF134" s="190">
        <f t="shared" si="22"/>
        <v>0</v>
      </c>
      <c r="BG134" s="190">
        <f t="shared" si="23"/>
        <v>0</v>
      </c>
      <c r="BH134" s="190">
        <f t="shared" si="24"/>
        <v>0</v>
      </c>
      <c r="BI134" s="190">
        <f t="shared" si="25"/>
        <v>0</v>
      </c>
      <c r="BJ134" s="15" t="s">
        <v>158</v>
      </c>
      <c r="BK134" s="190">
        <f t="shared" si="26"/>
        <v>0</v>
      </c>
      <c r="BL134" s="15" t="s">
        <v>152</v>
      </c>
      <c r="BM134" s="189" t="s">
        <v>228</v>
      </c>
    </row>
    <row r="135" spans="2:65" s="1" customFormat="1" ht="36" customHeight="1">
      <c r="B135" s="31"/>
      <c r="C135" s="177" t="s">
        <v>229</v>
      </c>
      <c r="D135" s="177" t="s">
        <v>153</v>
      </c>
      <c r="E135" s="178" t="s">
        <v>230</v>
      </c>
      <c r="F135" s="179" t="s">
        <v>231</v>
      </c>
      <c r="G135" s="180" t="s">
        <v>156</v>
      </c>
      <c r="H135" s="181">
        <v>105</v>
      </c>
      <c r="I135" s="182"/>
      <c r="J135" s="182"/>
      <c r="K135" s="183">
        <f t="shared" si="14"/>
        <v>0</v>
      </c>
      <c r="L135" s="179" t="s">
        <v>157</v>
      </c>
      <c r="M135" s="35"/>
      <c r="N135" s="184" t="s">
        <v>20</v>
      </c>
      <c r="O135" s="185" t="s">
        <v>48</v>
      </c>
      <c r="P135" s="186">
        <f t="shared" si="15"/>
        <v>0</v>
      </c>
      <c r="Q135" s="186">
        <f t="shared" si="16"/>
        <v>0</v>
      </c>
      <c r="R135" s="186">
        <f t="shared" si="17"/>
        <v>0</v>
      </c>
      <c r="S135" s="59"/>
      <c r="T135" s="187">
        <f t="shared" si="18"/>
        <v>0</v>
      </c>
      <c r="U135" s="187">
        <v>0.0021</v>
      </c>
      <c r="V135" s="187">
        <f t="shared" si="19"/>
        <v>0.22049999999999997</v>
      </c>
      <c r="W135" s="187">
        <v>0</v>
      </c>
      <c r="X135" s="188">
        <f t="shared" si="20"/>
        <v>0</v>
      </c>
      <c r="AR135" s="189" t="s">
        <v>152</v>
      </c>
      <c r="AT135" s="189" t="s">
        <v>153</v>
      </c>
      <c r="AU135" s="189" t="s">
        <v>158</v>
      </c>
      <c r="AY135" s="15" t="s">
        <v>150</v>
      </c>
      <c r="BE135" s="190">
        <f t="shared" si="21"/>
        <v>0</v>
      </c>
      <c r="BF135" s="190">
        <f t="shared" si="22"/>
        <v>0</v>
      </c>
      <c r="BG135" s="190">
        <f t="shared" si="23"/>
        <v>0</v>
      </c>
      <c r="BH135" s="190">
        <f t="shared" si="24"/>
        <v>0</v>
      </c>
      <c r="BI135" s="190">
        <f t="shared" si="25"/>
        <v>0</v>
      </c>
      <c r="BJ135" s="15" t="s">
        <v>158</v>
      </c>
      <c r="BK135" s="190">
        <f t="shared" si="26"/>
        <v>0</v>
      </c>
      <c r="BL135" s="15" t="s">
        <v>152</v>
      </c>
      <c r="BM135" s="189" t="s">
        <v>232</v>
      </c>
    </row>
    <row r="136" spans="2:65" s="1" customFormat="1" ht="24" customHeight="1">
      <c r="B136" s="31"/>
      <c r="C136" s="177" t="s">
        <v>233</v>
      </c>
      <c r="D136" s="177" t="s">
        <v>153</v>
      </c>
      <c r="E136" s="178" t="s">
        <v>234</v>
      </c>
      <c r="F136" s="179" t="s">
        <v>235</v>
      </c>
      <c r="G136" s="180" t="s">
        <v>156</v>
      </c>
      <c r="H136" s="181">
        <v>55.852</v>
      </c>
      <c r="I136" s="182"/>
      <c r="J136" s="182"/>
      <c r="K136" s="183">
        <f t="shared" si="14"/>
        <v>0</v>
      </c>
      <c r="L136" s="179" t="s">
        <v>157</v>
      </c>
      <c r="M136" s="35"/>
      <c r="N136" s="184" t="s">
        <v>20</v>
      </c>
      <c r="O136" s="185" t="s">
        <v>48</v>
      </c>
      <c r="P136" s="186">
        <f t="shared" si="15"/>
        <v>0</v>
      </c>
      <c r="Q136" s="186">
        <f t="shared" si="16"/>
        <v>0</v>
      </c>
      <c r="R136" s="186">
        <f t="shared" si="17"/>
        <v>0</v>
      </c>
      <c r="S136" s="59"/>
      <c r="T136" s="187">
        <f t="shared" si="18"/>
        <v>0</v>
      </c>
      <c r="U136" s="187">
        <v>0.00438</v>
      </c>
      <c r="V136" s="187">
        <f t="shared" si="19"/>
        <v>0.24463176</v>
      </c>
      <c r="W136" s="187">
        <v>0</v>
      </c>
      <c r="X136" s="188">
        <f t="shared" si="20"/>
        <v>0</v>
      </c>
      <c r="AR136" s="189" t="s">
        <v>152</v>
      </c>
      <c r="AT136" s="189" t="s">
        <v>153</v>
      </c>
      <c r="AU136" s="189" t="s">
        <v>158</v>
      </c>
      <c r="AY136" s="15" t="s">
        <v>150</v>
      </c>
      <c r="BE136" s="190">
        <f t="shared" si="21"/>
        <v>0</v>
      </c>
      <c r="BF136" s="190">
        <f t="shared" si="22"/>
        <v>0</v>
      </c>
      <c r="BG136" s="190">
        <f t="shared" si="23"/>
        <v>0</v>
      </c>
      <c r="BH136" s="190">
        <f t="shared" si="24"/>
        <v>0</v>
      </c>
      <c r="BI136" s="190">
        <f t="shared" si="25"/>
        <v>0</v>
      </c>
      <c r="BJ136" s="15" t="s">
        <v>158</v>
      </c>
      <c r="BK136" s="190">
        <f t="shared" si="26"/>
        <v>0</v>
      </c>
      <c r="BL136" s="15" t="s">
        <v>152</v>
      </c>
      <c r="BM136" s="189" t="s">
        <v>236</v>
      </c>
    </row>
    <row r="137" spans="2:65" s="1" customFormat="1" ht="24" customHeight="1">
      <c r="B137" s="31"/>
      <c r="C137" s="177" t="s">
        <v>237</v>
      </c>
      <c r="D137" s="177" t="s">
        <v>153</v>
      </c>
      <c r="E137" s="178" t="s">
        <v>238</v>
      </c>
      <c r="F137" s="179" t="s">
        <v>239</v>
      </c>
      <c r="G137" s="180" t="s">
        <v>240</v>
      </c>
      <c r="H137" s="181">
        <v>74.9</v>
      </c>
      <c r="I137" s="182"/>
      <c r="J137" s="182"/>
      <c r="K137" s="183">
        <f t="shared" si="14"/>
        <v>0</v>
      </c>
      <c r="L137" s="179" t="s">
        <v>157</v>
      </c>
      <c r="M137" s="35"/>
      <c r="N137" s="184" t="s">
        <v>20</v>
      </c>
      <c r="O137" s="185" t="s">
        <v>48</v>
      </c>
      <c r="P137" s="186">
        <f t="shared" si="15"/>
        <v>0</v>
      </c>
      <c r="Q137" s="186">
        <f t="shared" si="16"/>
        <v>0</v>
      </c>
      <c r="R137" s="186">
        <f t="shared" si="17"/>
        <v>0</v>
      </c>
      <c r="S137" s="59"/>
      <c r="T137" s="187">
        <f t="shared" si="18"/>
        <v>0</v>
      </c>
      <c r="U137" s="187">
        <v>0.0032</v>
      </c>
      <c r="V137" s="187">
        <f t="shared" si="19"/>
        <v>0.23968000000000003</v>
      </c>
      <c r="W137" s="187">
        <v>0</v>
      </c>
      <c r="X137" s="188">
        <f t="shared" si="20"/>
        <v>0</v>
      </c>
      <c r="AR137" s="189" t="s">
        <v>152</v>
      </c>
      <c r="AT137" s="189" t="s">
        <v>153</v>
      </c>
      <c r="AU137" s="189" t="s">
        <v>158</v>
      </c>
      <c r="AY137" s="15" t="s">
        <v>150</v>
      </c>
      <c r="BE137" s="190">
        <f t="shared" si="21"/>
        <v>0</v>
      </c>
      <c r="BF137" s="190">
        <f t="shared" si="22"/>
        <v>0</v>
      </c>
      <c r="BG137" s="190">
        <f t="shared" si="23"/>
        <v>0</v>
      </c>
      <c r="BH137" s="190">
        <f t="shared" si="24"/>
        <v>0</v>
      </c>
      <c r="BI137" s="190">
        <f t="shared" si="25"/>
        <v>0</v>
      </c>
      <c r="BJ137" s="15" t="s">
        <v>158</v>
      </c>
      <c r="BK137" s="190">
        <f t="shared" si="26"/>
        <v>0</v>
      </c>
      <c r="BL137" s="15" t="s">
        <v>152</v>
      </c>
      <c r="BM137" s="189" t="s">
        <v>241</v>
      </c>
    </row>
    <row r="138" spans="2:65" s="1" customFormat="1" ht="24" customHeight="1">
      <c r="B138" s="31"/>
      <c r="C138" s="191" t="s">
        <v>242</v>
      </c>
      <c r="D138" s="191" t="s">
        <v>184</v>
      </c>
      <c r="E138" s="192" t="s">
        <v>243</v>
      </c>
      <c r="F138" s="193" t="s">
        <v>244</v>
      </c>
      <c r="G138" s="194" t="s">
        <v>156</v>
      </c>
      <c r="H138" s="195">
        <v>4.505</v>
      </c>
      <c r="I138" s="196"/>
      <c r="J138" s="197"/>
      <c r="K138" s="198">
        <f t="shared" si="14"/>
        <v>0</v>
      </c>
      <c r="L138" s="193" t="s">
        <v>157</v>
      </c>
      <c r="M138" s="199"/>
      <c r="N138" s="200" t="s">
        <v>20</v>
      </c>
      <c r="O138" s="185" t="s">
        <v>48</v>
      </c>
      <c r="P138" s="186">
        <f t="shared" si="15"/>
        <v>0</v>
      </c>
      <c r="Q138" s="186">
        <f t="shared" si="16"/>
        <v>0</v>
      </c>
      <c r="R138" s="186">
        <f t="shared" si="17"/>
        <v>0</v>
      </c>
      <c r="S138" s="59"/>
      <c r="T138" s="187">
        <f t="shared" si="18"/>
        <v>0</v>
      </c>
      <c r="U138" s="187">
        <v>0.0006</v>
      </c>
      <c r="V138" s="187">
        <f t="shared" si="19"/>
        <v>0.0027029999999999997</v>
      </c>
      <c r="W138" s="187">
        <v>0</v>
      </c>
      <c r="X138" s="188">
        <f t="shared" si="20"/>
        <v>0</v>
      </c>
      <c r="AR138" s="189" t="s">
        <v>188</v>
      </c>
      <c r="AT138" s="189" t="s">
        <v>184</v>
      </c>
      <c r="AU138" s="189" t="s">
        <v>158</v>
      </c>
      <c r="AY138" s="15" t="s">
        <v>150</v>
      </c>
      <c r="BE138" s="190">
        <f t="shared" si="21"/>
        <v>0</v>
      </c>
      <c r="BF138" s="190">
        <f t="shared" si="22"/>
        <v>0</v>
      </c>
      <c r="BG138" s="190">
        <f t="shared" si="23"/>
        <v>0</v>
      </c>
      <c r="BH138" s="190">
        <f t="shared" si="24"/>
        <v>0</v>
      </c>
      <c r="BI138" s="190">
        <f t="shared" si="25"/>
        <v>0</v>
      </c>
      <c r="BJ138" s="15" t="s">
        <v>158</v>
      </c>
      <c r="BK138" s="190">
        <f t="shared" si="26"/>
        <v>0</v>
      </c>
      <c r="BL138" s="15" t="s">
        <v>152</v>
      </c>
      <c r="BM138" s="189" t="s">
        <v>245</v>
      </c>
    </row>
    <row r="139" spans="2:51" s="12" customFormat="1" ht="11.25">
      <c r="B139" s="201"/>
      <c r="C139" s="202"/>
      <c r="D139" s="203" t="s">
        <v>246</v>
      </c>
      <c r="E139" s="202"/>
      <c r="F139" s="204" t="s">
        <v>247</v>
      </c>
      <c r="G139" s="202"/>
      <c r="H139" s="205">
        <v>4.505</v>
      </c>
      <c r="I139" s="206"/>
      <c r="J139" s="206"/>
      <c r="K139" s="202"/>
      <c r="L139" s="202"/>
      <c r="M139" s="207"/>
      <c r="N139" s="208"/>
      <c r="O139" s="209"/>
      <c r="P139" s="209"/>
      <c r="Q139" s="209"/>
      <c r="R139" s="209"/>
      <c r="S139" s="209"/>
      <c r="T139" s="209"/>
      <c r="U139" s="209"/>
      <c r="V139" s="209"/>
      <c r="W139" s="209"/>
      <c r="X139" s="210"/>
      <c r="AT139" s="211" t="s">
        <v>246</v>
      </c>
      <c r="AU139" s="211" t="s">
        <v>158</v>
      </c>
      <c r="AV139" s="12" t="s">
        <v>158</v>
      </c>
      <c r="AW139" s="12" t="s">
        <v>4</v>
      </c>
      <c r="AX139" s="12" t="s">
        <v>83</v>
      </c>
      <c r="AY139" s="211" t="s">
        <v>150</v>
      </c>
    </row>
    <row r="140" spans="2:65" s="1" customFormat="1" ht="24" customHeight="1">
      <c r="B140" s="31"/>
      <c r="C140" s="191" t="s">
        <v>248</v>
      </c>
      <c r="D140" s="191" t="s">
        <v>184</v>
      </c>
      <c r="E140" s="192" t="s">
        <v>249</v>
      </c>
      <c r="F140" s="193" t="s">
        <v>250</v>
      </c>
      <c r="G140" s="194" t="s">
        <v>156</v>
      </c>
      <c r="H140" s="195">
        <v>17.356</v>
      </c>
      <c r="I140" s="196"/>
      <c r="J140" s="197"/>
      <c r="K140" s="198">
        <f>ROUND(P140*H140,2)</f>
        <v>0</v>
      </c>
      <c r="L140" s="193" t="s">
        <v>157</v>
      </c>
      <c r="M140" s="199"/>
      <c r="N140" s="200" t="s">
        <v>20</v>
      </c>
      <c r="O140" s="185" t="s">
        <v>48</v>
      </c>
      <c r="P140" s="186">
        <f>I140+J140</f>
        <v>0</v>
      </c>
      <c r="Q140" s="186">
        <f>ROUND(I140*H140,2)</f>
        <v>0</v>
      </c>
      <c r="R140" s="186">
        <f>ROUND(J140*H140,2)</f>
        <v>0</v>
      </c>
      <c r="S140" s="59"/>
      <c r="T140" s="187">
        <f>S140*H140</f>
        <v>0</v>
      </c>
      <c r="U140" s="187">
        <v>0.0012</v>
      </c>
      <c r="V140" s="187">
        <f>U140*H140</f>
        <v>0.0208272</v>
      </c>
      <c r="W140" s="187">
        <v>0</v>
      </c>
      <c r="X140" s="188">
        <f>W140*H140</f>
        <v>0</v>
      </c>
      <c r="AR140" s="189" t="s">
        <v>188</v>
      </c>
      <c r="AT140" s="189" t="s">
        <v>184</v>
      </c>
      <c r="AU140" s="189" t="s">
        <v>158</v>
      </c>
      <c r="AY140" s="15" t="s">
        <v>150</v>
      </c>
      <c r="BE140" s="190">
        <f>IF(O140="základní",K140,0)</f>
        <v>0</v>
      </c>
      <c r="BF140" s="190">
        <f>IF(O140="snížená",K140,0)</f>
        <v>0</v>
      </c>
      <c r="BG140" s="190">
        <f>IF(O140="zákl. přenesená",K140,0)</f>
        <v>0</v>
      </c>
      <c r="BH140" s="190">
        <f>IF(O140="sníž. přenesená",K140,0)</f>
        <v>0</v>
      </c>
      <c r="BI140" s="190">
        <f>IF(O140="nulová",K140,0)</f>
        <v>0</v>
      </c>
      <c r="BJ140" s="15" t="s">
        <v>158</v>
      </c>
      <c r="BK140" s="190">
        <f>ROUND(P140*H140,2)</f>
        <v>0</v>
      </c>
      <c r="BL140" s="15" t="s">
        <v>152</v>
      </c>
      <c r="BM140" s="189" t="s">
        <v>251</v>
      </c>
    </row>
    <row r="141" spans="2:51" s="12" customFormat="1" ht="11.25">
      <c r="B141" s="201"/>
      <c r="C141" s="202"/>
      <c r="D141" s="203" t="s">
        <v>246</v>
      </c>
      <c r="E141" s="202"/>
      <c r="F141" s="204" t="s">
        <v>252</v>
      </c>
      <c r="G141" s="202"/>
      <c r="H141" s="205">
        <v>17.356</v>
      </c>
      <c r="I141" s="206"/>
      <c r="J141" s="206"/>
      <c r="K141" s="202"/>
      <c r="L141" s="202"/>
      <c r="M141" s="207"/>
      <c r="N141" s="208"/>
      <c r="O141" s="209"/>
      <c r="P141" s="209"/>
      <c r="Q141" s="209"/>
      <c r="R141" s="209"/>
      <c r="S141" s="209"/>
      <c r="T141" s="209"/>
      <c r="U141" s="209"/>
      <c r="V141" s="209"/>
      <c r="W141" s="209"/>
      <c r="X141" s="210"/>
      <c r="AT141" s="211" t="s">
        <v>246</v>
      </c>
      <c r="AU141" s="211" t="s">
        <v>158</v>
      </c>
      <c r="AV141" s="12" t="s">
        <v>158</v>
      </c>
      <c r="AW141" s="12" t="s">
        <v>4</v>
      </c>
      <c r="AX141" s="12" t="s">
        <v>83</v>
      </c>
      <c r="AY141" s="211" t="s">
        <v>150</v>
      </c>
    </row>
    <row r="142" spans="2:65" s="1" customFormat="1" ht="24" customHeight="1">
      <c r="B142" s="31"/>
      <c r="C142" s="177" t="s">
        <v>253</v>
      </c>
      <c r="D142" s="177" t="s">
        <v>153</v>
      </c>
      <c r="E142" s="178" t="s">
        <v>254</v>
      </c>
      <c r="F142" s="179" t="s">
        <v>255</v>
      </c>
      <c r="G142" s="180" t="s">
        <v>156</v>
      </c>
      <c r="H142" s="181">
        <v>55.852</v>
      </c>
      <c r="I142" s="182"/>
      <c r="J142" s="182"/>
      <c r="K142" s="183">
        <f aca="true" t="shared" si="27" ref="K142:K151">ROUND(P142*H142,2)</f>
        <v>0</v>
      </c>
      <c r="L142" s="179" t="s">
        <v>157</v>
      </c>
      <c r="M142" s="35"/>
      <c r="N142" s="184" t="s">
        <v>20</v>
      </c>
      <c r="O142" s="185" t="s">
        <v>48</v>
      </c>
      <c r="P142" s="186">
        <f aca="true" t="shared" si="28" ref="P142:P151">I142+J142</f>
        <v>0</v>
      </c>
      <c r="Q142" s="186">
        <f aca="true" t="shared" si="29" ref="Q142:Q151">ROUND(I142*H142,2)</f>
        <v>0</v>
      </c>
      <c r="R142" s="186">
        <f aca="true" t="shared" si="30" ref="R142:R151">ROUND(J142*H142,2)</f>
        <v>0</v>
      </c>
      <c r="S142" s="59"/>
      <c r="T142" s="187">
        <f aca="true" t="shared" si="31" ref="T142:T151">S142*H142</f>
        <v>0</v>
      </c>
      <c r="U142" s="187">
        <v>0.0154</v>
      </c>
      <c r="V142" s="187">
        <f aca="true" t="shared" si="32" ref="V142:V151">U142*H142</f>
        <v>0.8601208</v>
      </c>
      <c r="W142" s="187">
        <v>0</v>
      </c>
      <c r="X142" s="188">
        <f aca="true" t="shared" si="33" ref="X142:X151">W142*H142</f>
        <v>0</v>
      </c>
      <c r="AR142" s="189" t="s">
        <v>152</v>
      </c>
      <c r="AT142" s="189" t="s">
        <v>153</v>
      </c>
      <c r="AU142" s="189" t="s">
        <v>158</v>
      </c>
      <c r="AY142" s="15" t="s">
        <v>150</v>
      </c>
      <c r="BE142" s="190">
        <f aca="true" t="shared" si="34" ref="BE142:BE151">IF(O142="základní",K142,0)</f>
        <v>0</v>
      </c>
      <c r="BF142" s="190">
        <f aca="true" t="shared" si="35" ref="BF142:BF151">IF(O142="snížená",K142,0)</f>
        <v>0</v>
      </c>
      <c r="BG142" s="190">
        <f aca="true" t="shared" si="36" ref="BG142:BG151">IF(O142="zákl. přenesená",K142,0)</f>
        <v>0</v>
      </c>
      <c r="BH142" s="190">
        <f aca="true" t="shared" si="37" ref="BH142:BH151">IF(O142="sníž. přenesená",K142,0)</f>
        <v>0</v>
      </c>
      <c r="BI142" s="190">
        <f aca="true" t="shared" si="38" ref="BI142:BI151">IF(O142="nulová",K142,0)</f>
        <v>0</v>
      </c>
      <c r="BJ142" s="15" t="s">
        <v>158</v>
      </c>
      <c r="BK142" s="190">
        <f aca="true" t="shared" si="39" ref="BK142:BK151">ROUND(P142*H142,2)</f>
        <v>0</v>
      </c>
      <c r="BL142" s="15" t="s">
        <v>152</v>
      </c>
      <c r="BM142" s="189" t="s">
        <v>256</v>
      </c>
    </row>
    <row r="143" spans="2:65" s="1" customFormat="1" ht="24" customHeight="1">
      <c r="B143" s="31"/>
      <c r="C143" s="177" t="s">
        <v>257</v>
      </c>
      <c r="D143" s="177" t="s">
        <v>153</v>
      </c>
      <c r="E143" s="178" t="s">
        <v>258</v>
      </c>
      <c r="F143" s="179" t="s">
        <v>259</v>
      </c>
      <c r="G143" s="180" t="s">
        <v>156</v>
      </c>
      <c r="H143" s="181">
        <v>11.175</v>
      </c>
      <c r="I143" s="182"/>
      <c r="J143" s="182"/>
      <c r="K143" s="183">
        <f t="shared" si="27"/>
        <v>0</v>
      </c>
      <c r="L143" s="179" t="s">
        <v>157</v>
      </c>
      <c r="M143" s="35"/>
      <c r="N143" s="184" t="s">
        <v>20</v>
      </c>
      <c r="O143" s="185" t="s">
        <v>48</v>
      </c>
      <c r="P143" s="186">
        <f t="shared" si="28"/>
        <v>0</v>
      </c>
      <c r="Q143" s="186">
        <f t="shared" si="29"/>
        <v>0</v>
      </c>
      <c r="R143" s="186">
        <f t="shared" si="30"/>
        <v>0</v>
      </c>
      <c r="S143" s="59"/>
      <c r="T143" s="187">
        <f t="shared" si="31"/>
        <v>0</v>
      </c>
      <c r="U143" s="187">
        <v>0.01103</v>
      </c>
      <c r="V143" s="187">
        <f t="shared" si="32"/>
        <v>0.12326025</v>
      </c>
      <c r="W143" s="187">
        <v>0</v>
      </c>
      <c r="X143" s="188">
        <f t="shared" si="33"/>
        <v>0</v>
      </c>
      <c r="AR143" s="189" t="s">
        <v>152</v>
      </c>
      <c r="AT143" s="189" t="s">
        <v>153</v>
      </c>
      <c r="AU143" s="189" t="s">
        <v>158</v>
      </c>
      <c r="AY143" s="15" t="s">
        <v>150</v>
      </c>
      <c r="BE143" s="190">
        <f t="shared" si="34"/>
        <v>0</v>
      </c>
      <c r="BF143" s="190">
        <f t="shared" si="35"/>
        <v>0</v>
      </c>
      <c r="BG143" s="190">
        <f t="shared" si="36"/>
        <v>0</v>
      </c>
      <c r="BH143" s="190">
        <f t="shared" si="37"/>
        <v>0</v>
      </c>
      <c r="BI143" s="190">
        <f t="shared" si="38"/>
        <v>0</v>
      </c>
      <c r="BJ143" s="15" t="s">
        <v>158</v>
      </c>
      <c r="BK143" s="190">
        <f t="shared" si="39"/>
        <v>0</v>
      </c>
      <c r="BL143" s="15" t="s">
        <v>152</v>
      </c>
      <c r="BM143" s="189" t="s">
        <v>260</v>
      </c>
    </row>
    <row r="144" spans="2:65" s="1" customFormat="1" ht="24" customHeight="1">
      <c r="B144" s="31"/>
      <c r="C144" s="177" t="s">
        <v>261</v>
      </c>
      <c r="D144" s="177" t="s">
        <v>153</v>
      </c>
      <c r="E144" s="178" t="s">
        <v>262</v>
      </c>
      <c r="F144" s="179" t="s">
        <v>263</v>
      </c>
      <c r="G144" s="180" t="s">
        <v>156</v>
      </c>
      <c r="H144" s="181">
        <v>228.23</v>
      </c>
      <c r="I144" s="182"/>
      <c r="J144" s="182"/>
      <c r="K144" s="183">
        <f t="shared" si="27"/>
        <v>0</v>
      </c>
      <c r="L144" s="179" t="s">
        <v>157</v>
      </c>
      <c r="M144" s="35"/>
      <c r="N144" s="184" t="s">
        <v>20</v>
      </c>
      <c r="O144" s="185" t="s">
        <v>48</v>
      </c>
      <c r="P144" s="186">
        <f t="shared" si="28"/>
        <v>0</v>
      </c>
      <c r="Q144" s="186">
        <f t="shared" si="29"/>
        <v>0</v>
      </c>
      <c r="R144" s="186">
        <f t="shared" si="30"/>
        <v>0</v>
      </c>
      <c r="S144" s="59"/>
      <c r="T144" s="187">
        <f t="shared" si="31"/>
        <v>0</v>
      </c>
      <c r="U144" s="187">
        <v>0.00026</v>
      </c>
      <c r="V144" s="187">
        <f t="shared" si="32"/>
        <v>0.05933979999999999</v>
      </c>
      <c r="W144" s="187">
        <v>0</v>
      </c>
      <c r="X144" s="188">
        <f t="shared" si="33"/>
        <v>0</v>
      </c>
      <c r="AR144" s="189" t="s">
        <v>152</v>
      </c>
      <c r="AT144" s="189" t="s">
        <v>153</v>
      </c>
      <c r="AU144" s="189" t="s">
        <v>158</v>
      </c>
      <c r="AY144" s="15" t="s">
        <v>150</v>
      </c>
      <c r="BE144" s="190">
        <f t="shared" si="34"/>
        <v>0</v>
      </c>
      <c r="BF144" s="190">
        <f t="shared" si="35"/>
        <v>0</v>
      </c>
      <c r="BG144" s="190">
        <f t="shared" si="36"/>
        <v>0</v>
      </c>
      <c r="BH144" s="190">
        <f t="shared" si="37"/>
        <v>0</v>
      </c>
      <c r="BI144" s="190">
        <f t="shared" si="38"/>
        <v>0</v>
      </c>
      <c r="BJ144" s="15" t="s">
        <v>158</v>
      </c>
      <c r="BK144" s="190">
        <f t="shared" si="39"/>
        <v>0</v>
      </c>
      <c r="BL144" s="15" t="s">
        <v>152</v>
      </c>
      <c r="BM144" s="189" t="s">
        <v>264</v>
      </c>
    </row>
    <row r="145" spans="2:65" s="1" customFormat="1" ht="24" customHeight="1">
      <c r="B145" s="31"/>
      <c r="C145" s="177" t="s">
        <v>265</v>
      </c>
      <c r="D145" s="177" t="s">
        <v>153</v>
      </c>
      <c r="E145" s="178" t="s">
        <v>266</v>
      </c>
      <c r="F145" s="179" t="s">
        <v>267</v>
      </c>
      <c r="G145" s="180" t="s">
        <v>156</v>
      </c>
      <c r="H145" s="181">
        <v>55.85</v>
      </c>
      <c r="I145" s="182"/>
      <c r="J145" s="182"/>
      <c r="K145" s="183">
        <f t="shared" si="27"/>
        <v>0</v>
      </c>
      <c r="L145" s="179" t="s">
        <v>157</v>
      </c>
      <c r="M145" s="35"/>
      <c r="N145" s="184" t="s">
        <v>20</v>
      </c>
      <c r="O145" s="185" t="s">
        <v>48</v>
      </c>
      <c r="P145" s="186">
        <f t="shared" si="28"/>
        <v>0</v>
      </c>
      <c r="Q145" s="186">
        <f t="shared" si="29"/>
        <v>0</v>
      </c>
      <c r="R145" s="186">
        <f t="shared" si="30"/>
        <v>0</v>
      </c>
      <c r="S145" s="59"/>
      <c r="T145" s="187">
        <f t="shared" si="31"/>
        <v>0</v>
      </c>
      <c r="U145" s="187">
        <v>0.00026</v>
      </c>
      <c r="V145" s="187">
        <f t="shared" si="32"/>
        <v>0.014521</v>
      </c>
      <c r="W145" s="187">
        <v>0</v>
      </c>
      <c r="X145" s="188">
        <f t="shared" si="33"/>
        <v>0</v>
      </c>
      <c r="AR145" s="189" t="s">
        <v>152</v>
      </c>
      <c r="AT145" s="189" t="s">
        <v>153</v>
      </c>
      <c r="AU145" s="189" t="s">
        <v>158</v>
      </c>
      <c r="AY145" s="15" t="s">
        <v>150</v>
      </c>
      <c r="BE145" s="190">
        <f t="shared" si="34"/>
        <v>0</v>
      </c>
      <c r="BF145" s="190">
        <f t="shared" si="35"/>
        <v>0</v>
      </c>
      <c r="BG145" s="190">
        <f t="shared" si="36"/>
        <v>0</v>
      </c>
      <c r="BH145" s="190">
        <f t="shared" si="37"/>
        <v>0</v>
      </c>
      <c r="BI145" s="190">
        <f t="shared" si="38"/>
        <v>0</v>
      </c>
      <c r="BJ145" s="15" t="s">
        <v>158</v>
      </c>
      <c r="BK145" s="190">
        <f t="shared" si="39"/>
        <v>0</v>
      </c>
      <c r="BL145" s="15" t="s">
        <v>152</v>
      </c>
      <c r="BM145" s="189" t="s">
        <v>268</v>
      </c>
    </row>
    <row r="146" spans="2:65" s="1" customFormat="1" ht="24" customHeight="1">
      <c r="B146" s="31"/>
      <c r="C146" s="177" t="s">
        <v>269</v>
      </c>
      <c r="D146" s="177" t="s">
        <v>153</v>
      </c>
      <c r="E146" s="178" t="s">
        <v>270</v>
      </c>
      <c r="F146" s="179" t="s">
        <v>271</v>
      </c>
      <c r="G146" s="180" t="s">
        <v>181</v>
      </c>
      <c r="H146" s="181">
        <v>13</v>
      </c>
      <c r="I146" s="182"/>
      <c r="J146" s="182"/>
      <c r="K146" s="183">
        <f t="shared" si="27"/>
        <v>0</v>
      </c>
      <c r="L146" s="179" t="s">
        <v>157</v>
      </c>
      <c r="M146" s="35"/>
      <c r="N146" s="184" t="s">
        <v>20</v>
      </c>
      <c r="O146" s="185" t="s">
        <v>48</v>
      </c>
      <c r="P146" s="186">
        <f t="shared" si="28"/>
        <v>0</v>
      </c>
      <c r="Q146" s="186">
        <f t="shared" si="29"/>
        <v>0</v>
      </c>
      <c r="R146" s="186">
        <f t="shared" si="30"/>
        <v>0</v>
      </c>
      <c r="S146" s="59"/>
      <c r="T146" s="187">
        <f t="shared" si="31"/>
        <v>0</v>
      </c>
      <c r="U146" s="187">
        <v>0.01698</v>
      </c>
      <c r="V146" s="187">
        <f t="shared" si="32"/>
        <v>0.22074</v>
      </c>
      <c r="W146" s="187">
        <v>0</v>
      </c>
      <c r="X146" s="188">
        <f t="shared" si="33"/>
        <v>0</v>
      </c>
      <c r="AR146" s="189" t="s">
        <v>152</v>
      </c>
      <c r="AT146" s="189" t="s">
        <v>153</v>
      </c>
      <c r="AU146" s="189" t="s">
        <v>158</v>
      </c>
      <c r="AY146" s="15" t="s">
        <v>150</v>
      </c>
      <c r="BE146" s="190">
        <f t="shared" si="34"/>
        <v>0</v>
      </c>
      <c r="BF146" s="190">
        <f t="shared" si="35"/>
        <v>0</v>
      </c>
      <c r="BG146" s="190">
        <f t="shared" si="36"/>
        <v>0</v>
      </c>
      <c r="BH146" s="190">
        <f t="shared" si="37"/>
        <v>0</v>
      </c>
      <c r="BI146" s="190">
        <f t="shared" si="38"/>
        <v>0</v>
      </c>
      <c r="BJ146" s="15" t="s">
        <v>158</v>
      </c>
      <c r="BK146" s="190">
        <f t="shared" si="39"/>
        <v>0</v>
      </c>
      <c r="BL146" s="15" t="s">
        <v>152</v>
      </c>
      <c r="BM146" s="189" t="s">
        <v>272</v>
      </c>
    </row>
    <row r="147" spans="2:65" s="1" customFormat="1" ht="24" customHeight="1">
      <c r="B147" s="31"/>
      <c r="C147" s="191" t="s">
        <v>273</v>
      </c>
      <c r="D147" s="191" t="s">
        <v>184</v>
      </c>
      <c r="E147" s="192" t="s">
        <v>274</v>
      </c>
      <c r="F147" s="193" t="s">
        <v>275</v>
      </c>
      <c r="G147" s="194" t="s">
        <v>181</v>
      </c>
      <c r="H147" s="195">
        <v>4</v>
      </c>
      <c r="I147" s="196"/>
      <c r="J147" s="197"/>
      <c r="K147" s="198">
        <f t="shared" si="27"/>
        <v>0</v>
      </c>
      <c r="L147" s="193" t="s">
        <v>157</v>
      </c>
      <c r="M147" s="199"/>
      <c r="N147" s="200" t="s">
        <v>20</v>
      </c>
      <c r="O147" s="185" t="s">
        <v>48</v>
      </c>
      <c r="P147" s="186">
        <f t="shared" si="28"/>
        <v>0</v>
      </c>
      <c r="Q147" s="186">
        <f t="shared" si="29"/>
        <v>0</v>
      </c>
      <c r="R147" s="186">
        <f t="shared" si="30"/>
        <v>0</v>
      </c>
      <c r="S147" s="59"/>
      <c r="T147" s="187">
        <f t="shared" si="31"/>
        <v>0</v>
      </c>
      <c r="U147" s="187">
        <v>0.011</v>
      </c>
      <c r="V147" s="187">
        <f t="shared" si="32"/>
        <v>0.044</v>
      </c>
      <c r="W147" s="187">
        <v>0</v>
      </c>
      <c r="X147" s="188">
        <f t="shared" si="33"/>
        <v>0</v>
      </c>
      <c r="AR147" s="189" t="s">
        <v>188</v>
      </c>
      <c r="AT147" s="189" t="s">
        <v>184</v>
      </c>
      <c r="AU147" s="189" t="s">
        <v>158</v>
      </c>
      <c r="AY147" s="15" t="s">
        <v>150</v>
      </c>
      <c r="BE147" s="190">
        <f t="shared" si="34"/>
        <v>0</v>
      </c>
      <c r="BF147" s="190">
        <f t="shared" si="35"/>
        <v>0</v>
      </c>
      <c r="BG147" s="190">
        <f t="shared" si="36"/>
        <v>0</v>
      </c>
      <c r="BH147" s="190">
        <f t="shared" si="37"/>
        <v>0</v>
      </c>
      <c r="BI147" s="190">
        <f t="shared" si="38"/>
        <v>0</v>
      </c>
      <c r="BJ147" s="15" t="s">
        <v>158</v>
      </c>
      <c r="BK147" s="190">
        <f t="shared" si="39"/>
        <v>0</v>
      </c>
      <c r="BL147" s="15" t="s">
        <v>152</v>
      </c>
      <c r="BM147" s="189" t="s">
        <v>276</v>
      </c>
    </row>
    <row r="148" spans="2:65" s="1" customFormat="1" ht="24" customHeight="1">
      <c r="B148" s="31"/>
      <c r="C148" s="191" t="s">
        <v>277</v>
      </c>
      <c r="D148" s="191" t="s">
        <v>184</v>
      </c>
      <c r="E148" s="192" t="s">
        <v>278</v>
      </c>
      <c r="F148" s="193" t="s">
        <v>279</v>
      </c>
      <c r="G148" s="194" t="s">
        <v>181</v>
      </c>
      <c r="H148" s="195">
        <v>7</v>
      </c>
      <c r="I148" s="196"/>
      <c r="J148" s="197"/>
      <c r="K148" s="198">
        <f t="shared" si="27"/>
        <v>0</v>
      </c>
      <c r="L148" s="193" t="s">
        <v>157</v>
      </c>
      <c r="M148" s="199"/>
      <c r="N148" s="200" t="s">
        <v>20</v>
      </c>
      <c r="O148" s="185" t="s">
        <v>48</v>
      </c>
      <c r="P148" s="186">
        <f t="shared" si="28"/>
        <v>0</v>
      </c>
      <c r="Q148" s="186">
        <f t="shared" si="29"/>
        <v>0</v>
      </c>
      <c r="R148" s="186">
        <f t="shared" si="30"/>
        <v>0</v>
      </c>
      <c r="S148" s="59"/>
      <c r="T148" s="187">
        <f t="shared" si="31"/>
        <v>0</v>
      </c>
      <c r="U148" s="187">
        <v>0.0112</v>
      </c>
      <c r="V148" s="187">
        <f t="shared" si="32"/>
        <v>0.0784</v>
      </c>
      <c r="W148" s="187">
        <v>0</v>
      </c>
      <c r="X148" s="188">
        <f t="shared" si="33"/>
        <v>0</v>
      </c>
      <c r="AR148" s="189" t="s">
        <v>188</v>
      </c>
      <c r="AT148" s="189" t="s">
        <v>184</v>
      </c>
      <c r="AU148" s="189" t="s">
        <v>158</v>
      </c>
      <c r="AY148" s="15" t="s">
        <v>150</v>
      </c>
      <c r="BE148" s="190">
        <f t="shared" si="34"/>
        <v>0</v>
      </c>
      <c r="BF148" s="190">
        <f t="shared" si="35"/>
        <v>0</v>
      </c>
      <c r="BG148" s="190">
        <f t="shared" si="36"/>
        <v>0</v>
      </c>
      <c r="BH148" s="190">
        <f t="shared" si="37"/>
        <v>0</v>
      </c>
      <c r="BI148" s="190">
        <f t="shared" si="38"/>
        <v>0</v>
      </c>
      <c r="BJ148" s="15" t="s">
        <v>158</v>
      </c>
      <c r="BK148" s="190">
        <f t="shared" si="39"/>
        <v>0</v>
      </c>
      <c r="BL148" s="15" t="s">
        <v>152</v>
      </c>
      <c r="BM148" s="189" t="s">
        <v>280</v>
      </c>
    </row>
    <row r="149" spans="2:65" s="1" customFormat="1" ht="24" customHeight="1">
      <c r="B149" s="31"/>
      <c r="C149" s="191" t="s">
        <v>281</v>
      </c>
      <c r="D149" s="191" t="s">
        <v>184</v>
      </c>
      <c r="E149" s="192" t="s">
        <v>282</v>
      </c>
      <c r="F149" s="193" t="s">
        <v>283</v>
      </c>
      <c r="G149" s="194" t="s">
        <v>181</v>
      </c>
      <c r="H149" s="195">
        <v>2</v>
      </c>
      <c r="I149" s="196"/>
      <c r="J149" s="197"/>
      <c r="K149" s="198">
        <f t="shared" si="27"/>
        <v>0</v>
      </c>
      <c r="L149" s="193" t="s">
        <v>157</v>
      </c>
      <c r="M149" s="199"/>
      <c r="N149" s="200" t="s">
        <v>20</v>
      </c>
      <c r="O149" s="185" t="s">
        <v>48</v>
      </c>
      <c r="P149" s="186">
        <f t="shared" si="28"/>
        <v>0</v>
      </c>
      <c r="Q149" s="186">
        <f t="shared" si="29"/>
        <v>0</v>
      </c>
      <c r="R149" s="186">
        <f t="shared" si="30"/>
        <v>0</v>
      </c>
      <c r="S149" s="59"/>
      <c r="T149" s="187">
        <f t="shared" si="31"/>
        <v>0</v>
      </c>
      <c r="U149" s="187">
        <v>0.01847</v>
      </c>
      <c r="V149" s="187">
        <f t="shared" si="32"/>
        <v>0.03694</v>
      </c>
      <c r="W149" s="187">
        <v>0</v>
      </c>
      <c r="X149" s="188">
        <f t="shared" si="33"/>
        <v>0</v>
      </c>
      <c r="AR149" s="189" t="s">
        <v>188</v>
      </c>
      <c r="AT149" s="189" t="s">
        <v>184</v>
      </c>
      <c r="AU149" s="189" t="s">
        <v>158</v>
      </c>
      <c r="AY149" s="15" t="s">
        <v>150</v>
      </c>
      <c r="BE149" s="190">
        <f t="shared" si="34"/>
        <v>0</v>
      </c>
      <c r="BF149" s="190">
        <f t="shared" si="35"/>
        <v>0</v>
      </c>
      <c r="BG149" s="190">
        <f t="shared" si="36"/>
        <v>0</v>
      </c>
      <c r="BH149" s="190">
        <f t="shared" si="37"/>
        <v>0</v>
      </c>
      <c r="BI149" s="190">
        <f t="shared" si="38"/>
        <v>0</v>
      </c>
      <c r="BJ149" s="15" t="s">
        <v>158</v>
      </c>
      <c r="BK149" s="190">
        <f t="shared" si="39"/>
        <v>0</v>
      </c>
      <c r="BL149" s="15" t="s">
        <v>152</v>
      </c>
      <c r="BM149" s="189" t="s">
        <v>284</v>
      </c>
    </row>
    <row r="150" spans="2:65" s="1" customFormat="1" ht="24" customHeight="1">
      <c r="B150" s="31"/>
      <c r="C150" s="177" t="s">
        <v>285</v>
      </c>
      <c r="D150" s="177" t="s">
        <v>153</v>
      </c>
      <c r="E150" s="178" t="s">
        <v>286</v>
      </c>
      <c r="F150" s="179" t="s">
        <v>287</v>
      </c>
      <c r="G150" s="180" t="s">
        <v>181</v>
      </c>
      <c r="H150" s="181">
        <v>7</v>
      </c>
      <c r="I150" s="182"/>
      <c r="J150" s="182"/>
      <c r="K150" s="183">
        <f t="shared" si="27"/>
        <v>0</v>
      </c>
      <c r="L150" s="179" t="s">
        <v>157</v>
      </c>
      <c r="M150" s="35"/>
      <c r="N150" s="184" t="s">
        <v>20</v>
      </c>
      <c r="O150" s="185" t="s">
        <v>48</v>
      </c>
      <c r="P150" s="186">
        <f t="shared" si="28"/>
        <v>0</v>
      </c>
      <c r="Q150" s="186">
        <f t="shared" si="29"/>
        <v>0</v>
      </c>
      <c r="R150" s="186">
        <f t="shared" si="30"/>
        <v>0</v>
      </c>
      <c r="S150" s="59"/>
      <c r="T150" s="187">
        <f t="shared" si="31"/>
        <v>0</v>
      </c>
      <c r="U150" s="187">
        <v>0.4417</v>
      </c>
      <c r="V150" s="187">
        <f t="shared" si="32"/>
        <v>3.0919</v>
      </c>
      <c r="W150" s="187">
        <v>0</v>
      </c>
      <c r="X150" s="188">
        <f t="shared" si="33"/>
        <v>0</v>
      </c>
      <c r="AR150" s="189" t="s">
        <v>152</v>
      </c>
      <c r="AT150" s="189" t="s">
        <v>153</v>
      </c>
      <c r="AU150" s="189" t="s">
        <v>158</v>
      </c>
      <c r="AY150" s="15" t="s">
        <v>150</v>
      </c>
      <c r="BE150" s="190">
        <f t="shared" si="34"/>
        <v>0</v>
      </c>
      <c r="BF150" s="190">
        <f t="shared" si="35"/>
        <v>0</v>
      </c>
      <c r="BG150" s="190">
        <f t="shared" si="36"/>
        <v>0</v>
      </c>
      <c r="BH150" s="190">
        <f t="shared" si="37"/>
        <v>0</v>
      </c>
      <c r="BI150" s="190">
        <f t="shared" si="38"/>
        <v>0</v>
      </c>
      <c r="BJ150" s="15" t="s">
        <v>158</v>
      </c>
      <c r="BK150" s="190">
        <f t="shared" si="39"/>
        <v>0</v>
      </c>
      <c r="BL150" s="15" t="s">
        <v>152</v>
      </c>
      <c r="BM150" s="189" t="s">
        <v>288</v>
      </c>
    </row>
    <row r="151" spans="2:65" s="1" customFormat="1" ht="24" customHeight="1">
      <c r="B151" s="31"/>
      <c r="C151" s="191" t="s">
        <v>289</v>
      </c>
      <c r="D151" s="191" t="s">
        <v>184</v>
      </c>
      <c r="E151" s="192" t="s">
        <v>290</v>
      </c>
      <c r="F151" s="193" t="s">
        <v>291</v>
      </c>
      <c r="G151" s="194" t="s">
        <v>181</v>
      </c>
      <c r="H151" s="195">
        <v>7</v>
      </c>
      <c r="I151" s="196"/>
      <c r="J151" s="197"/>
      <c r="K151" s="198">
        <f t="shared" si="27"/>
        <v>0</v>
      </c>
      <c r="L151" s="193" t="s">
        <v>157</v>
      </c>
      <c r="M151" s="199"/>
      <c r="N151" s="200" t="s">
        <v>20</v>
      </c>
      <c r="O151" s="185" t="s">
        <v>48</v>
      </c>
      <c r="P151" s="186">
        <f t="shared" si="28"/>
        <v>0</v>
      </c>
      <c r="Q151" s="186">
        <f t="shared" si="29"/>
        <v>0</v>
      </c>
      <c r="R151" s="186">
        <f t="shared" si="30"/>
        <v>0</v>
      </c>
      <c r="S151" s="59"/>
      <c r="T151" s="187">
        <f t="shared" si="31"/>
        <v>0</v>
      </c>
      <c r="U151" s="187">
        <v>0.016</v>
      </c>
      <c r="V151" s="187">
        <f t="shared" si="32"/>
        <v>0.112</v>
      </c>
      <c r="W151" s="187">
        <v>0</v>
      </c>
      <c r="X151" s="188">
        <f t="shared" si="33"/>
        <v>0</v>
      </c>
      <c r="AR151" s="189" t="s">
        <v>188</v>
      </c>
      <c r="AT151" s="189" t="s">
        <v>184</v>
      </c>
      <c r="AU151" s="189" t="s">
        <v>158</v>
      </c>
      <c r="AY151" s="15" t="s">
        <v>150</v>
      </c>
      <c r="BE151" s="190">
        <f t="shared" si="34"/>
        <v>0</v>
      </c>
      <c r="BF151" s="190">
        <f t="shared" si="35"/>
        <v>0</v>
      </c>
      <c r="BG151" s="190">
        <f t="shared" si="36"/>
        <v>0</v>
      </c>
      <c r="BH151" s="190">
        <f t="shared" si="37"/>
        <v>0</v>
      </c>
      <c r="BI151" s="190">
        <f t="shared" si="38"/>
        <v>0</v>
      </c>
      <c r="BJ151" s="15" t="s">
        <v>158</v>
      </c>
      <c r="BK151" s="190">
        <f t="shared" si="39"/>
        <v>0</v>
      </c>
      <c r="BL151" s="15" t="s">
        <v>152</v>
      </c>
      <c r="BM151" s="189" t="s">
        <v>292</v>
      </c>
    </row>
    <row r="152" spans="2:63" s="11" customFormat="1" ht="22.9" customHeight="1">
      <c r="B152" s="160"/>
      <c r="C152" s="161"/>
      <c r="D152" s="162" t="s">
        <v>77</v>
      </c>
      <c r="E152" s="175" t="s">
        <v>188</v>
      </c>
      <c r="F152" s="175" t="s">
        <v>293</v>
      </c>
      <c r="G152" s="161"/>
      <c r="H152" s="161"/>
      <c r="I152" s="164"/>
      <c r="J152" s="164"/>
      <c r="K152" s="176">
        <f>BK152</f>
        <v>0</v>
      </c>
      <c r="L152" s="161"/>
      <c r="M152" s="166"/>
      <c r="N152" s="167"/>
      <c r="O152" s="168"/>
      <c r="P152" s="168"/>
      <c r="Q152" s="169">
        <f>SUM(Q153:Q154)</f>
        <v>0</v>
      </c>
      <c r="R152" s="169">
        <f>SUM(R153:R154)</f>
        <v>0</v>
      </c>
      <c r="S152" s="168"/>
      <c r="T152" s="170">
        <f>SUM(T153:T154)</f>
        <v>0</v>
      </c>
      <c r="U152" s="168"/>
      <c r="V152" s="170">
        <f>SUM(V153:V154)</f>
        <v>0.015</v>
      </c>
      <c r="W152" s="168"/>
      <c r="X152" s="171">
        <f>SUM(X153:X154)</f>
        <v>0</v>
      </c>
      <c r="AR152" s="172" t="s">
        <v>83</v>
      </c>
      <c r="AT152" s="173" t="s">
        <v>77</v>
      </c>
      <c r="AU152" s="173" t="s">
        <v>83</v>
      </c>
      <c r="AY152" s="172" t="s">
        <v>150</v>
      </c>
      <c r="BK152" s="174">
        <f>SUM(BK153:BK154)</f>
        <v>0</v>
      </c>
    </row>
    <row r="153" spans="2:65" s="1" customFormat="1" ht="24" customHeight="1">
      <c r="B153" s="31"/>
      <c r="C153" s="177" t="s">
        <v>294</v>
      </c>
      <c r="D153" s="177" t="s">
        <v>153</v>
      </c>
      <c r="E153" s="178" t="s">
        <v>295</v>
      </c>
      <c r="F153" s="179" t="s">
        <v>296</v>
      </c>
      <c r="G153" s="180" t="s">
        <v>240</v>
      </c>
      <c r="H153" s="181">
        <v>4.55</v>
      </c>
      <c r="I153" s="182"/>
      <c r="J153" s="182"/>
      <c r="K153" s="183">
        <f>ROUND(P153*H153,2)</f>
        <v>0</v>
      </c>
      <c r="L153" s="179" t="s">
        <v>157</v>
      </c>
      <c r="M153" s="35"/>
      <c r="N153" s="184" t="s">
        <v>20</v>
      </c>
      <c r="O153" s="185" t="s">
        <v>48</v>
      </c>
      <c r="P153" s="186">
        <f>I153+J153</f>
        <v>0</v>
      </c>
      <c r="Q153" s="186">
        <f>ROUND(I153*H153,2)</f>
        <v>0</v>
      </c>
      <c r="R153" s="186">
        <f>ROUND(J153*H153,2)</f>
        <v>0</v>
      </c>
      <c r="S153" s="59"/>
      <c r="T153" s="187">
        <f>S153*H153</f>
        <v>0</v>
      </c>
      <c r="U153" s="187">
        <v>0</v>
      </c>
      <c r="V153" s="187">
        <f>U153*H153</f>
        <v>0</v>
      </c>
      <c r="W153" s="187">
        <v>0</v>
      </c>
      <c r="X153" s="188">
        <f>W153*H153</f>
        <v>0</v>
      </c>
      <c r="AR153" s="189" t="s">
        <v>152</v>
      </c>
      <c r="AT153" s="189" t="s">
        <v>153</v>
      </c>
      <c r="AU153" s="189" t="s">
        <v>158</v>
      </c>
      <c r="AY153" s="15" t="s">
        <v>150</v>
      </c>
      <c r="BE153" s="190">
        <f>IF(O153="základní",K153,0)</f>
        <v>0</v>
      </c>
      <c r="BF153" s="190">
        <f>IF(O153="snížená",K153,0)</f>
        <v>0</v>
      </c>
      <c r="BG153" s="190">
        <f>IF(O153="zákl. přenesená",K153,0)</f>
        <v>0</v>
      </c>
      <c r="BH153" s="190">
        <f>IF(O153="sníž. přenesená",K153,0)</f>
        <v>0</v>
      </c>
      <c r="BI153" s="190">
        <f>IF(O153="nulová",K153,0)</f>
        <v>0</v>
      </c>
      <c r="BJ153" s="15" t="s">
        <v>158</v>
      </c>
      <c r="BK153" s="190">
        <f>ROUND(P153*H153,2)</f>
        <v>0</v>
      </c>
      <c r="BL153" s="15" t="s">
        <v>152</v>
      </c>
      <c r="BM153" s="189" t="s">
        <v>297</v>
      </c>
    </row>
    <row r="154" spans="2:65" s="1" customFormat="1" ht="16.5" customHeight="1">
      <c r="B154" s="31"/>
      <c r="C154" s="191" t="s">
        <v>298</v>
      </c>
      <c r="D154" s="191" t="s">
        <v>184</v>
      </c>
      <c r="E154" s="192" t="s">
        <v>299</v>
      </c>
      <c r="F154" s="193" t="s">
        <v>300</v>
      </c>
      <c r="G154" s="194" t="s">
        <v>301</v>
      </c>
      <c r="H154" s="195">
        <v>1</v>
      </c>
      <c r="I154" s="196"/>
      <c r="J154" s="197"/>
      <c r="K154" s="198">
        <f>ROUND(P154*H154,2)</f>
        <v>0</v>
      </c>
      <c r="L154" s="193" t="s">
        <v>20</v>
      </c>
      <c r="M154" s="199"/>
      <c r="N154" s="200" t="s">
        <v>20</v>
      </c>
      <c r="O154" s="185" t="s">
        <v>48</v>
      </c>
      <c r="P154" s="186">
        <f>I154+J154</f>
        <v>0</v>
      </c>
      <c r="Q154" s="186">
        <f>ROUND(I154*H154,2)</f>
        <v>0</v>
      </c>
      <c r="R154" s="186">
        <f>ROUND(J154*H154,2)</f>
        <v>0</v>
      </c>
      <c r="S154" s="59"/>
      <c r="T154" s="187">
        <f>S154*H154</f>
        <v>0</v>
      </c>
      <c r="U154" s="187">
        <v>0.015</v>
      </c>
      <c r="V154" s="187">
        <f>U154*H154</f>
        <v>0.015</v>
      </c>
      <c r="W154" s="187">
        <v>0</v>
      </c>
      <c r="X154" s="188">
        <f>W154*H154</f>
        <v>0</v>
      </c>
      <c r="AR154" s="189" t="s">
        <v>188</v>
      </c>
      <c r="AT154" s="189" t="s">
        <v>184</v>
      </c>
      <c r="AU154" s="189" t="s">
        <v>158</v>
      </c>
      <c r="AY154" s="15" t="s">
        <v>150</v>
      </c>
      <c r="BE154" s="190">
        <f>IF(O154="základní",K154,0)</f>
        <v>0</v>
      </c>
      <c r="BF154" s="190">
        <f>IF(O154="snížená",K154,0)</f>
        <v>0</v>
      </c>
      <c r="BG154" s="190">
        <f>IF(O154="zákl. přenesená",K154,0)</f>
        <v>0</v>
      </c>
      <c r="BH154" s="190">
        <f>IF(O154="sníž. přenesená",K154,0)</f>
        <v>0</v>
      </c>
      <c r="BI154" s="190">
        <f>IF(O154="nulová",K154,0)</f>
        <v>0</v>
      </c>
      <c r="BJ154" s="15" t="s">
        <v>158</v>
      </c>
      <c r="BK154" s="190">
        <f>ROUND(P154*H154,2)</f>
        <v>0</v>
      </c>
      <c r="BL154" s="15" t="s">
        <v>152</v>
      </c>
      <c r="BM154" s="189" t="s">
        <v>302</v>
      </c>
    </row>
    <row r="155" spans="2:63" s="11" customFormat="1" ht="22.9" customHeight="1">
      <c r="B155" s="160"/>
      <c r="C155" s="161"/>
      <c r="D155" s="162" t="s">
        <v>77</v>
      </c>
      <c r="E155" s="175" t="s">
        <v>303</v>
      </c>
      <c r="F155" s="175" t="s">
        <v>304</v>
      </c>
      <c r="G155" s="161"/>
      <c r="H155" s="161"/>
      <c r="I155" s="164"/>
      <c r="J155" s="164"/>
      <c r="K155" s="176">
        <f>BK155</f>
        <v>0</v>
      </c>
      <c r="L155" s="161"/>
      <c r="M155" s="166"/>
      <c r="N155" s="167"/>
      <c r="O155" s="168"/>
      <c r="P155" s="168"/>
      <c r="Q155" s="169">
        <f>SUM(Q156:Q178)</f>
        <v>0</v>
      </c>
      <c r="R155" s="169">
        <f>SUM(R156:R178)</f>
        <v>0</v>
      </c>
      <c r="S155" s="168"/>
      <c r="T155" s="170">
        <f>SUM(T156:T178)</f>
        <v>0</v>
      </c>
      <c r="U155" s="168"/>
      <c r="V155" s="170">
        <f>SUM(V156:V178)</f>
        <v>0.23377760000000003</v>
      </c>
      <c r="W155" s="168"/>
      <c r="X155" s="171">
        <f>SUM(X156:X178)</f>
        <v>14.979179000000002</v>
      </c>
      <c r="AR155" s="172" t="s">
        <v>83</v>
      </c>
      <c r="AT155" s="173" t="s">
        <v>77</v>
      </c>
      <c r="AU155" s="173" t="s">
        <v>83</v>
      </c>
      <c r="AY155" s="172" t="s">
        <v>150</v>
      </c>
      <c r="BK155" s="174">
        <f>SUM(BK156:BK178)</f>
        <v>0</v>
      </c>
    </row>
    <row r="156" spans="2:65" s="1" customFormat="1" ht="24" customHeight="1">
      <c r="B156" s="31"/>
      <c r="C156" s="177" t="s">
        <v>9</v>
      </c>
      <c r="D156" s="177" t="s">
        <v>153</v>
      </c>
      <c r="E156" s="178" t="s">
        <v>305</v>
      </c>
      <c r="F156" s="179" t="s">
        <v>306</v>
      </c>
      <c r="G156" s="180" t="s">
        <v>181</v>
      </c>
      <c r="H156" s="181">
        <v>2</v>
      </c>
      <c r="I156" s="182"/>
      <c r="J156" s="182"/>
      <c r="K156" s="183">
        <f aca="true" t="shared" si="40" ref="K156:K178">ROUND(P156*H156,2)</f>
        <v>0</v>
      </c>
      <c r="L156" s="179" t="s">
        <v>157</v>
      </c>
      <c r="M156" s="35"/>
      <c r="N156" s="184" t="s">
        <v>20</v>
      </c>
      <c r="O156" s="185" t="s">
        <v>48</v>
      </c>
      <c r="P156" s="186">
        <f aca="true" t="shared" si="41" ref="P156:P178">I156+J156</f>
        <v>0</v>
      </c>
      <c r="Q156" s="186">
        <f aca="true" t="shared" si="42" ref="Q156:Q178">ROUND(I156*H156,2)</f>
        <v>0</v>
      </c>
      <c r="R156" s="186">
        <f aca="true" t="shared" si="43" ref="R156:R178">ROUND(J156*H156,2)</f>
        <v>0</v>
      </c>
      <c r="S156" s="59"/>
      <c r="T156" s="187">
        <f aca="true" t="shared" si="44" ref="T156:T178">S156*H156</f>
        <v>0</v>
      </c>
      <c r="U156" s="187">
        <v>0</v>
      </c>
      <c r="V156" s="187">
        <f aca="true" t="shared" si="45" ref="V156:V178">U156*H156</f>
        <v>0</v>
      </c>
      <c r="W156" s="187">
        <v>0</v>
      </c>
      <c r="X156" s="188">
        <f aca="true" t="shared" si="46" ref="X156:X178">W156*H156</f>
        <v>0</v>
      </c>
      <c r="AR156" s="189" t="s">
        <v>152</v>
      </c>
      <c r="AT156" s="189" t="s">
        <v>153</v>
      </c>
      <c r="AU156" s="189" t="s">
        <v>158</v>
      </c>
      <c r="AY156" s="15" t="s">
        <v>150</v>
      </c>
      <c r="BE156" s="190">
        <f aca="true" t="shared" si="47" ref="BE156:BE178">IF(O156="základní",K156,0)</f>
        <v>0</v>
      </c>
      <c r="BF156" s="190">
        <f aca="true" t="shared" si="48" ref="BF156:BF178">IF(O156="snížená",K156,0)</f>
        <v>0</v>
      </c>
      <c r="BG156" s="190">
        <f aca="true" t="shared" si="49" ref="BG156:BG178">IF(O156="zákl. přenesená",K156,0)</f>
        <v>0</v>
      </c>
      <c r="BH156" s="190">
        <f aca="true" t="shared" si="50" ref="BH156:BH178">IF(O156="sníž. přenesená",K156,0)</f>
        <v>0</v>
      </c>
      <c r="BI156" s="190">
        <f aca="true" t="shared" si="51" ref="BI156:BI178">IF(O156="nulová",K156,0)</f>
        <v>0</v>
      </c>
      <c r="BJ156" s="15" t="s">
        <v>158</v>
      </c>
      <c r="BK156" s="190">
        <f aca="true" t="shared" si="52" ref="BK156:BK178">ROUND(P156*H156,2)</f>
        <v>0</v>
      </c>
      <c r="BL156" s="15" t="s">
        <v>152</v>
      </c>
      <c r="BM156" s="189" t="s">
        <v>307</v>
      </c>
    </row>
    <row r="157" spans="2:65" s="1" customFormat="1" ht="24" customHeight="1">
      <c r="B157" s="31"/>
      <c r="C157" s="177" t="s">
        <v>308</v>
      </c>
      <c r="D157" s="177" t="s">
        <v>153</v>
      </c>
      <c r="E157" s="178" t="s">
        <v>309</v>
      </c>
      <c r="F157" s="179" t="s">
        <v>310</v>
      </c>
      <c r="G157" s="180" t="s">
        <v>156</v>
      </c>
      <c r="H157" s="181">
        <v>5</v>
      </c>
      <c r="I157" s="182"/>
      <c r="J157" s="182"/>
      <c r="K157" s="183">
        <f t="shared" si="40"/>
        <v>0</v>
      </c>
      <c r="L157" s="179" t="s">
        <v>157</v>
      </c>
      <c r="M157" s="35"/>
      <c r="N157" s="184" t="s">
        <v>20</v>
      </c>
      <c r="O157" s="185" t="s">
        <v>48</v>
      </c>
      <c r="P157" s="186">
        <f t="shared" si="41"/>
        <v>0</v>
      </c>
      <c r="Q157" s="186">
        <f t="shared" si="42"/>
        <v>0</v>
      </c>
      <c r="R157" s="186">
        <f t="shared" si="43"/>
        <v>0</v>
      </c>
      <c r="S157" s="59"/>
      <c r="T157" s="187">
        <f t="shared" si="44"/>
        <v>0</v>
      </c>
      <c r="U157" s="187">
        <v>0</v>
      </c>
      <c r="V157" s="187">
        <f t="shared" si="45"/>
        <v>0</v>
      </c>
      <c r="W157" s="187">
        <v>0.02</v>
      </c>
      <c r="X157" s="188">
        <f t="shared" si="46"/>
        <v>0.1</v>
      </c>
      <c r="AR157" s="189" t="s">
        <v>152</v>
      </c>
      <c r="AT157" s="189" t="s">
        <v>153</v>
      </c>
      <c r="AU157" s="189" t="s">
        <v>158</v>
      </c>
      <c r="AY157" s="15" t="s">
        <v>150</v>
      </c>
      <c r="BE157" s="190">
        <f t="shared" si="47"/>
        <v>0</v>
      </c>
      <c r="BF157" s="190">
        <f t="shared" si="48"/>
        <v>0</v>
      </c>
      <c r="BG157" s="190">
        <f t="shared" si="49"/>
        <v>0</v>
      </c>
      <c r="BH157" s="190">
        <f t="shared" si="50"/>
        <v>0</v>
      </c>
      <c r="BI157" s="190">
        <f t="shared" si="51"/>
        <v>0</v>
      </c>
      <c r="BJ157" s="15" t="s">
        <v>158</v>
      </c>
      <c r="BK157" s="190">
        <f t="shared" si="52"/>
        <v>0</v>
      </c>
      <c r="BL157" s="15" t="s">
        <v>152</v>
      </c>
      <c r="BM157" s="189" t="s">
        <v>311</v>
      </c>
    </row>
    <row r="158" spans="2:65" s="1" customFormat="1" ht="24" customHeight="1">
      <c r="B158" s="31"/>
      <c r="C158" s="177" t="s">
        <v>312</v>
      </c>
      <c r="D158" s="177" t="s">
        <v>153</v>
      </c>
      <c r="E158" s="178" t="s">
        <v>313</v>
      </c>
      <c r="F158" s="179" t="s">
        <v>314</v>
      </c>
      <c r="G158" s="180" t="s">
        <v>181</v>
      </c>
      <c r="H158" s="181">
        <v>1</v>
      </c>
      <c r="I158" s="182"/>
      <c r="J158" s="182"/>
      <c r="K158" s="183">
        <f t="shared" si="40"/>
        <v>0</v>
      </c>
      <c r="L158" s="179" t="s">
        <v>157</v>
      </c>
      <c r="M158" s="35"/>
      <c r="N158" s="184" t="s">
        <v>20</v>
      </c>
      <c r="O158" s="185" t="s">
        <v>48</v>
      </c>
      <c r="P158" s="186">
        <f t="shared" si="41"/>
        <v>0</v>
      </c>
      <c r="Q158" s="186">
        <f t="shared" si="42"/>
        <v>0</v>
      </c>
      <c r="R158" s="186">
        <f t="shared" si="43"/>
        <v>0</v>
      </c>
      <c r="S158" s="59"/>
      <c r="T158" s="187">
        <f t="shared" si="44"/>
        <v>0</v>
      </c>
      <c r="U158" s="187">
        <v>0.0005</v>
      </c>
      <c r="V158" s="187">
        <f t="shared" si="45"/>
        <v>0.0005</v>
      </c>
      <c r="W158" s="187">
        <v>0</v>
      </c>
      <c r="X158" s="188">
        <f t="shared" si="46"/>
        <v>0</v>
      </c>
      <c r="AR158" s="189" t="s">
        <v>152</v>
      </c>
      <c r="AT158" s="189" t="s">
        <v>153</v>
      </c>
      <c r="AU158" s="189" t="s">
        <v>158</v>
      </c>
      <c r="AY158" s="15" t="s">
        <v>150</v>
      </c>
      <c r="BE158" s="190">
        <f t="shared" si="47"/>
        <v>0</v>
      </c>
      <c r="BF158" s="190">
        <f t="shared" si="48"/>
        <v>0</v>
      </c>
      <c r="BG158" s="190">
        <f t="shared" si="49"/>
        <v>0</v>
      </c>
      <c r="BH158" s="190">
        <f t="shared" si="50"/>
        <v>0</v>
      </c>
      <c r="BI158" s="190">
        <f t="shared" si="51"/>
        <v>0</v>
      </c>
      <c r="BJ158" s="15" t="s">
        <v>158</v>
      </c>
      <c r="BK158" s="190">
        <f t="shared" si="52"/>
        <v>0</v>
      </c>
      <c r="BL158" s="15" t="s">
        <v>152</v>
      </c>
      <c r="BM158" s="189" t="s">
        <v>315</v>
      </c>
    </row>
    <row r="159" spans="2:65" s="1" customFormat="1" ht="24" customHeight="1">
      <c r="B159" s="31"/>
      <c r="C159" s="177" t="s">
        <v>316</v>
      </c>
      <c r="D159" s="177" t="s">
        <v>153</v>
      </c>
      <c r="E159" s="178" t="s">
        <v>317</v>
      </c>
      <c r="F159" s="179" t="s">
        <v>318</v>
      </c>
      <c r="G159" s="180" t="s">
        <v>319</v>
      </c>
      <c r="H159" s="181">
        <v>1</v>
      </c>
      <c r="I159" s="182"/>
      <c r="J159" s="182"/>
      <c r="K159" s="183">
        <f t="shared" si="40"/>
        <v>0</v>
      </c>
      <c r="L159" s="179" t="s">
        <v>157</v>
      </c>
      <c r="M159" s="35"/>
      <c r="N159" s="184" t="s">
        <v>20</v>
      </c>
      <c r="O159" s="185" t="s">
        <v>48</v>
      </c>
      <c r="P159" s="186">
        <f t="shared" si="41"/>
        <v>0</v>
      </c>
      <c r="Q159" s="186">
        <f t="shared" si="42"/>
        <v>0</v>
      </c>
      <c r="R159" s="186">
        <f t="shared" si="43"/>
        <v>0</v>
      </c>
      <c r="S159" s="59"/>
      <c r="T159" s="187">
        <f t="shared" si="44"/>
        <v>0</v>
      </c>
      <c r="U159" s="187">
        <v>0.22344</v>
      </c>
      <c r="V159" s="187">
        <f t="shared" si="45"/>
        <v>0.22344</v>
      </c>
      <c r="W159" s="187">
        <v>0.173</v>
      </c>
      <c r="X159" s="188">
        <f t="shared" si="46"/>
        <v>0.173</v>
      </c>
      <c r="AR159" s="189" t="s">
        <v>152</v>
      </c>
      <c r="AT159" s="189" t="s">
        <v>153</v>
      </c>
      <c r="AU159" s="189" t="s">
        <v>158</v>
      </c>
      <c r="AY159" s="15" t="s">
        <v>150</v>
      </c>
      <c r="BE159" s="190">
        <f t="shared" si="47"/>
        <v>0</v>
      </c>
      <c r="BF159" s="190">
        <f t="shared" si="48"/>
        <v>0</v>
      </c>
      <c r="BG159" s="190">
        <f t="shared" si="49"/>
        <v>0</v>
      </c>
      <c r="BH159" s="190">
        <f t="shared" si="50"/>
        <v>0</v>
      </c>
      <c r="BI159" s="190">
        <f t="shared" si="51"/>
        <v>0</v>
      </c>
      <c r="BJ159" s="15" t="s">
        <v>158</v>
      </c>
      <c r="BK159" s="190">
        <f t="shared" si="52"/>
        <v>0</v>
      </c>
      <c r="BL159" s="15" t="s">
        <v>152</v>
      </c>
      <c r="BM159" s="189" t="s">
        <v>320</v>
      </c>
    </row>
    <row r="160" spans="2:65" s="1" customFormat="1" ht="36" customHeight="1">
      <c r="B160" s="31"/>
      <c r="C160" s="177" t="s">
        <v>321</v>
      </c>
      <c r="D160" s="177" t="s">
        <v>153</v>
      </c>
      <c r="E160" s="178" t="s">
        <v>322</v>
      </c>
      <c r="F160" s="179" t="s">
        <v>323</v>
      </c>
      <c r="G160" s="180" t="s">
        <v>240</v>
      </c>
      <c r="H160" s="181">
        <v>6</v>
      </c>
      <c r="I160" s="182"/>
      <c r="J160" s="182"/>
      <c r="K160" s="183">
        <f t="shared" si="40"/>
        <v>0</v>
      </c>
      <c r="L160" s="179" t="s">
        <v>157</v>
      </c>
      <c r="M160" s="35"/>
      <c r="N160" s="184" t="s">
        <v>20</v>
      </c>
      <c r="O160" s="185" t="s">
        <v>48</v>
      </c>
      <c r="P160" s="186">
        <f t="shared" si="41"/>
        <v>0</v>
      </c>
      <c r="Q160" s="186">
        <f t="shared" si="42"/>
        <v>0</v>
      </c>
      <c r="R160" s="186">
        <f t="shared" si="43"/>
        <v>0</v>
      </c>
      <c r="S160" s="59"/>
      <c r="T160" s="187">
        <f t="shared" si="44"/>
        <v>0</v>
      </c>
      <c r="U160" s="187">
        <v>0.00103</v>
      </c>
      <c r="V160" s="187">
        <f t="shared" si="45"/>
        <v>0.006180000000000001</v>
      </c>
      <c r="W160" s="187">
        <v>0</v>
      </c>
      <c r="X160" s="188">
        <f t="shared" si="46"/>
        <v>0</v>
      </c>
      <c r="AR160" s="189" t="s">
        <v>152</v>
      </c>
      <c r="AT160" s="189" t="s">
        <v>153</v>
      </c>
      <c r="AU160" s="189" t="s">
        <v>158</v>
      </c>
      <c r="AY160" s="15" t="s">
        <v>150</v>
      </c>
      <c r="BE160" s="190">
        <f t="shared" si="47"/>
        <v>0</v>
      </c>
      <c r="BF160" s="190">
        <f t="shared" si="48"/>
        <v>0</v>
      </c>
      <c r="BG160" s="190">
        <f t="shared" si="49"/>
        <v>0</v>
      </c>
      <c r="BH160" s="190">
        <f t="shared" si="50"/>
        <v>0</v>
      </c>
      <c r="BI160" s="190">
        <f t="shared" si="51"/>
        <v>0</v>
      </c>
      <c r="BJ160" s="15" t="s">
        <v>158</v>
      </c>
      <c r="BK160" s="190">
        <f t="shared" si="52"/>
        <v>0</v>
      </c>
      <c r="BL160" s="15" t="s">
        <v>152</v>
      </c>
      <c r="BM160" s="189" t="s">
        <v>324</v>
      </c>
    </row>
    <row r="161" spans="2:65" s="1" customFormat="1" ht="24" customHeight="1">
      <c r="B161" s="31"/>
      <c r="C161" s="177" t="s">
        <v>325</v>
      </c>
      <c r="D161" s="177" t="s">
        <v>153</v>
      </c>
      <c r="E161" s="178" t="s">
        <v>326</v>
      </c>
      <c r="F161" s="179" t="s">
        <v>327</v>
      </c>
      <c r="G161" s="180" t="s">
        <v>156</v>
      </c>
      <c r="H161" s="181">
        <v>4.298</v>
      </c>
      <c r="I161" s="182"/>
      <c r="J161" s="182"/>
      <c r="K161" s="183">
        <f t="shared" si="40"/>
        <v>0</v>
      </c>
      <c r="L161" s="179" t="s">
        <v>157</v>
      </c>
      <c r="M161" s="35"/>
      <c r="N161" s="184" t="s">
        <v>20</v>
      </c>
      <c r="O161" s="185" t="s">
        <v>48</v>
      </c>
      <c r="P161" s="186">
        <f t="shared" si="41"/>
        <v>0</v>
      </c>
      <c r="Q161" s="186">
        <f t="shared" si="42"/>
        <v>0</v>
      </c>
      <c r="R161" s="186">
        <f t="shared" si="43"/>
        <v>0</v>
      </c>
      <c r="S161" s="59"/>
      <c r="T161" s="187">
        <f t="shared" si="44"/>
        <v>0</v>
      </c>
      <c r="U161" s="187">
        <v>0</v>
      </c>
      <c r="V161" s="187">
        <f t="shared" si="45"/>
        <v>0</v>
      </c>
      <c r="W161" s="187">
        <v>0.261</v>
      </c>
      <c r="X161" s="188">
        <f t="shared" si="46"/>
        <v>1.1217780000000002</v>
      </c>
      <c r="AR161" s="189" t="s">
        <v>152</v>
      </c>
      <c r="AT161" s="189" t="s">
        <v>153</v>
      </c>
      <c r="AU161" s="189" t="s">
        <v>158</v>
      </c>
      <c r="AY161" s="15" t="s">
        <v>150</v>
      </c>
      <c r="BE161" s="190">
        <f t="shared" si="47"/>
        <v>0</v>
      </c>
      <c r="BF161" s="190">
        <f t="shared" si="48"/>
        <v>0</v>
      </c>
      <c r="BG161" s="190">
        <f t="shared" si="49"/>
        <v>0</v>
      </c>
      <c r="BH161" s="190">
        <f t="shared" si="50"/>
        <v>0</v>
      </c>
      <c r="BI161" s="190">
        <f t="shared" si="51"/>
        <v>0</v>
      </c>
      <c r="BJ161" s="15" t="s">
        <v>158</v>
      </c>
      <c r="BK161" s="190">
        <f t="shared" si="52"/>
        <v>0</v>
      </c>
      <c r="BL161" s="15" t="s">
        <v>152</v>
      </c>
      <c r="BM161" s="189" t="s">
        <v>328</v>
      </c>
    </row>
    <row r="162" spans="2:65" s="1" customFormat="1" ht="24" customHeight="1">
      <c r="B162" s="31"/>
      <c r="C162" s="177" t="s">
        <v>329</v>
      </c>
      <c r="D162" s="177" t="s">
        <v>153</v>
      </c>
      <c r="E162" s="178" t="s">
        <v>330</v>
      </c>
      <c r="F162" s="179" t="s">
        <v>331</v>
      </c>
      <c r="G162" s="180" t="s">
        <v>156</v>
      </c>
      <c r="H162" s="181">
        <v>40.1</v>
      </c>
      <c r="I162" s="182"/>
      <c r="J162" s="182"/>
      <c r="K162" s="183">
        <f t="shared" si="40"/>
        <v>0</v>
      </c>
      <c r="L162" s="179" t="s">
        <v>157</v>
      </c>
      <c r="M162" s="35"/>
      <c r="N162" s="184" t="s">
        <v>20</v>
      </c>
      <c r="O162" s="185" t="s">
        <v>48</v>
      </c>
      <c r="P162" s="186">
        <f t="shared" si="41"/>
        <v>0</v>
      </c>
      <c r="Q162" s="186">
        <f t="shared" si="42"/>
        <v>0</v>
      </c>
      <c r="R162" s="186">
        <f t="shared" si="43"/>
        <v>0</v>
      </c>
      <c r="S162" s="59"/>
      <c r="T162" s="187">
        <f t="shared" si="44"/>
        <v>0</v>
      </c>
      <c r="U162" s="187">
        <v>0</v>
      </c>
      <c r="V162" s="187">
        <f t="shared" si="45"/>
        <v>0</v>
      </c>
      <c r="W162" s="187">
        <v>0.035</v>
      </c>
      <c r="X162" s="188">
        <f t="shared" si="46"/>
        <v>1.4035000000000002</v>
      </c>
      <c r="AR162" s="189" t="s">
        <v>152</v>
      </c>
      <c r="AT162" s="189" t="s">
        <v>153</v>
      </c>
      <c r="AU162" s="189" t="s">
        <v>158</v>
      </c>
      <c r="AY162" s="15" t="s">
        <v>150</v>
      </c>
      <c r="BE162" s="190">
        <f t="shared" si="47"/>
        <v>0</v>
      </c>
      <c r="BF162" s="190">
        <f t="shared" si="48"/>
        <v>0</v>
      </c>
      <c r="BG162" s="190">
        <f t="shared" si="49"/>
        <v>0</v>
      </c>
      <c r="BH162" s="190">
        <f t="shared" si="50"/>
        <v>0</v>
      </c>
      <c r="BI162" s="190">
        <f t="shared" si="51"/>
        <v>0</v>
      </c>
      <c r="BJ162" s="15" t="s">
        <v>158</v>
      </c>
      <c r="BK162" s="190">
        <f t="shared" si="52"/>
        <v>0</v>
      </c>
      <c r="BL162" s="15" t="s">
        <v>152</v>
      </c>
      <c r="BM162" s="189" t="s">
        <v>332</v>
      </c>
    </row>
    <row r="163" spans="2:65" s="1" customFormat="1" ht="24" customHeight="1">
      <c r="B163" s="31"/>
      <c r="C163" s="177" t="s">
        <v>333</v>
      </c>
      <c r="D163" s="177" t="s">
        <v>153</v>
      </c>
      <c r="E163" s="178" t="s">
        <v>334</v>
      </c>
      <c r="F163" s="179" t="s">
        <v>335</v>
      </c>
      <c r="G163" s="180" t="s">
        <v>156</v>
      </c>
      <c r="H163" s="181">
        <v>0.827</v>
      </c>
      <c r="I163" s="182"/>
      <c r="J163" s="182"/>
      <c r="K163" s="183">
        <f t="shared" si="40"/>
        <v>0</v>
      </c>
      <c r="L163" s="179" t="s">
        <v>157</v>
      </c>
      <c r="M163" s="35"/>
      <c r="N163" s="184" t="s">
        <v>20</v>
      </c>
      <c r="O163" s="185" t="s">
        <v>48</v>
      </c>
      <c r="P163" s="186">
        <f t="shared" si="41"/>
        <v>0</v>
      </c>
      <c r="Q163" s="186">
        <f t="shared" si="42"/>
        <v>0</v>
      </c>
      <c r="R163" s="186">
        <f t="shared" si="43"/>
        <v>0</v>
      </c>
      <c r="S163" s="59"/>
      <c r="T163" s="187">
        <f t="shared" si="44"/>
        <v>0</v>
      </c>
      <c r="U163" s="187">
        <v>0</v>
      </c>
      <c r="V163" s="187">
        <f t="shared" si="45"/>
        <v>0</v>
      </c>
      <c r="W163" s="187">
        <v>0.041</v>
      </c>
      <c r="X163" s="188">
        <f t="shared" si="46"/>
        <v>0.033907</v>
      </c>
      <c r="AR163" s="189" t="s">
        <v>152</v>
      </c>
      <c r="AT163" s="189" t="s">
        <v>153</v>
      </c>
      <c r="AU163" s="189" t="s">
        <v>158</v>
      </c>
      <c r="AY163" s="15" t="s">
        <v>150</v>
      </c>
      <c r="BE163" s="190">
        <f t="shared" si="47"/>
        <v>0</v>
      </c>
      <c r="BF163" s="190">
        <f t="shared" si="48"/>
        <v>0</v>
      </c>
      <c r="BG163" s="190">
        <f t="shared" si="49"/>
        <v>0</v>
      </c>
      <c r="BH163" s="190">
        <f t="shared" si="50"/>
        <v>0</v>
      </c>
      <c r="BI163" s="190">
        <f t="shared" si="51"/>
        <v>0</v>
      </c>
      <c r="BJ163" s="15" t="s">
        <v>158</v>
      </c>
      <c r="BK163" s="190">
        <f t="shared" si="52"/>
        <v>0</v>
      </c>
      <c r="BL163" s="15" t="s">
        <v>152</v>
      </c>
      <c r="BM163" s="189" t="s">
        <v>336</v>
      </c>
    </row>
    <row r="164" spans="2:65" s="1" customFormat="1" ht="24" customHeight="1">
      <c r="B164" s="31"/>
      <c r="C164" s="177" t="s">
        <v>337</v>
      </c>
      <c r="D164" s="177" t="s">
        <v>153</v>
      </c>
      <c r="E164" s="178" t="s">
        <v>338</v>
      </c>
      <c r="F164" s="179" t="s">
        <v>339</v>
      </c>
      <c r="G164" s="180" t="s">
        <v>156</v>
      </c>
      <c r="H164" s="181">
        <v>2.754</v>
      </c>
      <c r="I164" s="182"/>
      <c r="J164" s="182"/>
      <c r="K164" s="183">
        <f t="shared" si="40"/>
        <v>0</v>
      </c>
      <c r="L164" s="179" t="s">
        <v>157</v>
      </c>
      <c r="M164" s="35"/>
      <c r="N164" s="184" t="s">
        <v>20</v>
      </c>
      <c r="O164" s="185" t="s">
        <v>48</v>
      </c>
      <c r="P164" s="186">
        <f t="shared" si="41"/>
        <v>0</v>
      </c>
      <c r="Q164" s="186">
        <f t="shared" si="42"/>
        <v>0</v>
      </c>
      <c r="R164" s="186">
        <f t="shared" si="43"/>
        <v>0</v>
      </c>
      <c r="S164" s="59"/>
      <c r="T164" s="187">
        <f t="shared" si="44"/>
        <v>0</v>
      </c>
      <c r="U164" s="187">
        <v>0</v>
      </c>
      <c r="V164" s="187">
        <f t="shared" si="45"/>
        <v>0</v>
      </c>
      <c r="W164" s="187">
        <v>0.031</v>
      </c>
      <c r="X164" s="188">
        <f t="shared" si="46"/>
        <v>0.085374</v>
      </c>
      <c r="AR164" s="189" t="s">
        <v>152</v>
      </c>
      <c r="AT164" s="189" t="s">
        <v>153</v>
      </c>
      <c r="AU164" s="189" t="s">
        <v>158</v>
      </c>
      <c r="AY164" s="15" t="s">
        <v>150</v>
      </c>
      <c r="BE164" s="190">
        <f t="shared" si="47"/>
        <v>0</v>
      </c>
      <c r="BF164" s="190">
        <f t="shared" si="48"/>
        <v>0</v>
      </c>
      <c r="BG164" s="190">
        <f t="shared" si="49"/>
        <v>0</v>
      </c>
      <c r="BH164" s="190">
        <f t="shared" si="50"/>
        <v>0</v>
      </c>
      <c r="BI164" s="190">
        <f t="shared" si="51"/>
        <v>0</v>
      </c>
      <c r="BJ164" s="15" t="s">
        <v>158</v>
      </c>
      <c r="BK164" s="190">
        <f t="shared" si="52"/>
        <v>0</v>
      </c>
      <c r="BL164" s="15" t="s">
        <v>152</v>
      </c>
      <c r="BM164" s="189" t="s">
        <v>340</v>
      </c>
    </row>
    <row r="165" spans="2:65" s="1" customFormat="1" ht="24" customHeight="1">
      <c r="B165" s="31"/>
      <c r="C165" s="177" t="s">
        <v>341</v>
      </c>
      <c r="D165" s="177" t="s">
        <v>153</v>
      </c>
      <c r="E165" s="178" t="s">
        <v>342</v>
      </c>
      <c r="F165" s="179" t="s">
        <v>343</v>
      </c>
      <c r="G165" s="180" t="s">
        <v>156</v>
      </c>
      <c r="H165" s="181">
        <v>19.2</v>
      </c>
      <c r="I165" s="182"/>
      <c r="J165" s="182"/>
      <c r="K165" s="183">
        <f t="shared" si="40"/>
        <v>0</v>
      </c>
      <c r="L165" s="179" t="s">
        <v>157</v>
      </c>
      <c r="M165" s="35"/>
      <c r="N165" s="184" t="s">
        <v>20</v>
      </c>
      <c r="O165" s="185" t="s">
        <v>48</v>
      </c>
      <c r="P165" s="186">
        <f t="shared" si="41"/>
        <v>0</v>
      </c>
      <c r="Q165" s="186">
        <f t="shared" si="42"/>
        <v>0</v>
      </c>
      <c r="R165" s="186">
        <f t="shared" si="43"/>
        <v>0</v>
      </c>
      <c r="S165" s="59"/>
      <c r="T165" s="187">
        <f t="shared" si="44"/>
        <v>0</v>
      </c>
      <c r="U165" s="187">
        <v>0</v>
      </c>
      <c r="V165" s="187">
        <f t="shared" si="45"/>
        <v>0</v>
      </c>
      <c r="W165" s="187">
        <v>0.054</v>
      </c>
      <c r="X165" s="188">
        <f t="shared" si="46"/>
        <v>1.0368</v>
      </c>
      <c r="AR165" s="189" t="s">
        <v>152</v>
      </c>
      <c r="AT165" s="189" t="s">
        <v>153</v>
      </c>
      <c r="AU165" s="189" t="s">
        <v>158</v>
      </c>
      <c r="AY165" s="15" t="s">
        <v>150</v>
      </c>
      <c r="BE165" s="190">
        <f t="shared" si="47"/>
        <v>0</v>
      </c>
      <c r="BF165" s="190">
        <f t="shared" si="48"/>
        <v>0</v>
      </c>
      <c r="BG165" s="190">
        <f t="shared" si="49"/>
        <v>0</v>
      </c>
      <c r="BH165" s="190">
        <f t="shared" si="50"/>
        <v>0</v>
      </c>
      <c r="BI165" s="190">
        <f t="shared" si="51"/>
        <v>0</v>
      </c>
      <c r="BJ165" s="15" t="s">
        <v>158</v>
      </c>
      <c r="BK165" s="190">
        <f t="shared" si="52"/>
        <v>0</v>
      </c>
      <c r="BL165" s="15" t="s">
        <v>152</v>
      </c>
      <c r="BM165" s="189" t="s">
        <v>344</v>
      </c>
    </row>
    <row r="166" spans="2:65" s="1" customFormat="1" ht="24" customHeight="1">
      <c r="B166" s="31"/>
      <c r="C166" s="177" t="s">
        <v>345</v>
      </c>
      <c r="D166" s="177" t="s">
        <v>153</v>
      </c>
      <c r="E166" s="178" t="s">
        <v>346</v>
      </c>
      <c r="F166" s="179" t="s">
        <v>347</v>
      </c>
      <c r="G166" s="180" t="s">
        <v>166</v>
      </c>
      <c r="H166" s="181">
        <v>0.284</v>
      </c>
      <c r="I166" s="182"/>
      <c r="J166" s="182"/>
      <c r="K166" s="183">
        <f t="shared" si="40"/>
        <v>0</v>
      </c>
      <c r="L166" s="179" t="s">
        <v>157</v>
      </c>
      <c r="M166" s="35"/>
      <c r="N166" s="184" t="s">
        <v>20</v>
      </c>
      <c r="O166" s="185" t="s">
        <v>48</v>
      </c>
      <c r="P166" s="186">
        <f t="shared" si="41"/>
        <v>0</v>
      </c>
      <c r="Q166" s="186">
        <f t="shared" si="42"/>
        <v>0</v>
      </c>
      <c r="R166" s="186">
        <f t="shared" si="43"/>
        <v>0</v>
      </c>
      <c r="S166" s="59"/>
      <c r="T166" s="187">
        <f t="shared" si="44"/>
        <v>0</v>
      </c>
      <c r="U166" s="187">
        <v>0</v>
      </c>
      <c r="V166" s="187">
        <f t="shared" si="45"/>
        <v>0</v>
      </c>
      <c r="W166" s="187">
        <v>2.5</v>
      </c>
      <c r="X166" s="188">
        <f t="shared" si="46"/>
        <v>0.71</v>
      </c>
      <c r="AR166" s="189" t="s">
        <v>152</v>
      </c>
      <c r="AT166" s="189" t="s">
        <v>153</v>
      </c>
      <c r="AU166" s="189" t="s">
        <v>158</v>
      </c>
      <c r="AY166" s="15" t="s">
        <v>150</v>
      </c>
      <c r="BE166" s="190">
        <f t="shared" si="47"/>
        <v>0</v>
      </c>
      <c r="BF166" s="190">
        <f t="shared" si="48"/>
        <v>0</v>
      </c>
      <c r="BG166" s="190">
        <f t="shared" si="49"/>
        <v>0</v>
      </c>
      <c r="BH166" s="190">
        <f t="shared" si="50"/>
        <v>0</v>
      </c>
      <c r="BI166" s="190">
        <f t="shared" si="51"/>
        <v>0</v>
      </c>
      <c r="BJ166" s="15" t="s">
        <v>158</v>
      </c>
      <c r="BK166" s="190">
        <f t="shared" si="52"/>
        <v>0</v>
      </c>
      <c r="BL166" s="15" t="s">
        <v>152</v>
      </c>
      <c r="BM166" s="189" t="s">
        <v>348</v>
      </c>
    </row>
    <row r="167" spans="2:65" s="1" customFormat="1" ht="24" customHeight="1">
      <c r="B167" s="31"/>
      <c r="C167" s="177" t="s">
        <v>349</v>
      </c>
      <c r="D167" s="177" t="s">
        <v>153</v>
      </c>
      <c r="E167" s="178" t="s">
        <v>346</v>
      </c>
      <c r="F167" s="179" t="s">
        <v>347</v>
      </c>
      <c r="G167" s="180" t="s">
        <v>166</v>
      </c>
      <c r="H167" s="181">
        <v>0.437</v>
      </c>
      <c r="I167" s="182"/>
      <c r="J167" s="182"/>
      <c r="K167" s="183">
        <f t="shared" si="40"/>
        <v>0</v>
      </c>
      <c r="L167" s="179" t="s">
        <v>157</v>
      </c>
      <c r="M167" s="35"/>
      <c r="N167" s="184" t="s">
        <v>20</v>
      </c>
      <c r="O167" s="185" t="s">
        <v>48</v>
      </c>
      <c r="P167" s="186">
        <f t="shared" si="41"/>
        <v>0</v>
      </c>
      <c r="Q167" s="186">
        <f t="shared" si="42"/>
        <v>0</v>
      </c>
      <c r="R167" s="186">
        <f t="shared" si="43"/>
        <v>0</v>
      </c>
      <c r="S167" s="59"/>
      <c r="T167" s="187">
        <f t="shared" si="44"/>
        <v>0</v>
      </c>
      <c r="U167" s="187">
        <v>0</v>
      </c>
      <c r="V167" s="187">
        <f t="shared" si="45"/>
        <v>0</v>
      </c>
      <c r="W167" s="187">
        <v>2.5</v>
      </c>
      <c r="X167" s="188">
        <f t="shared" si="46"/>
        <v>1.0925</v>
      </c>
      <c r="AR167" s="189" t="s">
        <v>152</v>
      </c>
      <c r="AT167" s="189" t="s">
        <v>153</v>
      </c>
      <c r="AU167" s="189" t="s">
        <v>158</v>
      </c>
      <c r="AY167" s="15" t="s">
        <v>150</v>
      </c>
      <c r="BE167" s="190">
        <f t="shared" si="47"/>
        <v>0</v>
      </c>
      <c r="BF167" s="190">
        <f t="shared" si="48"/>
        <v>0</v>
      </c>
      <c r="BG167" s="190">
        <f t="shared" si="49"/>
        <v>0</v>
      </c>
      <c r="BH167" s="190">
        <f t="shared" si="50"/>
        <v>0</v>
      </c>
      <c r="BI167" s="190">
        <f t="shared" si="51"/>
        <v>0</v>
      </c>
      <c r="BJ167" s="15" t="s">
        <v>158</v>
      </c>
      <c r="BK167" s="190">
        <f t="shared" si="52"/>
        <v>0</v>
      </c>
      <c r="BL167" s="15" t="s">
        <v>152</v>
      </c>
      <c r="BM167" s="189" t="s">
        <v>350</v>
      </c>
    </row>
    <row r="168" spans="2:65" s="1" customFormat="1" ht="24" customHeight="1">
      <c r="B168" s="31"/>
      <c r="C168" s="177" t="s">
        <v>351</v>
      </c>
      <c r="D168" s="177" t="s">
        <v>153</v>
      </c>
      <c r="E168" s="178" t="s">
        <v>352</v>
      </c>
      <c r="F168" s="179" t="s">
        <v>353</v>
      </c>
      <c r="G168" s="180" t="s">
        <v>166</v>
      </c>
      <c r="H168" s="181">
        <v>0.672</v>
      </c>
      <c r="I168" s="182"/>
      <c r="J168" s="182"/>
      <c r="K168" s="183">
        <f t="shared" si="40"/>
        <v>0</v>
      </c>
      <c r="L168" s="179" t="s">
        <v>157</v>
      </c>
      <c r="M168" s="35"/>
      <c r="N168" s="184" t="s">
        <v>20</v>
      </c>
      <c r="O168" s="185" t="s">
        <v>48</v>
      </c>
      <c r="P168" s="186">
        <f t="shared" si="41"/>
        <v>0</v>
      </c>
      <c r="Q168" s="186">
        <f t="shared" si="42"/>
        <v>0</v>
      </c>
      <c r="R168" s="186">
        <f t="shared" si="43"/>
        <v>0</v>
      </c>
      <c r="S168" s="59"/>
      <c r="T168" s="187">
        <f t="shared" si="44"/>
        <v>0</v>
      </c>
      <c r="U168" s="187">
        <v>0</v>
      </c>
      <c r="V168" s="187">
        <f t="shared" si="45"/>
        <v>0</v>
      </c>
      <c r="W168" s="187">
        <v>2.5</v>
      </c>
      <c r="X168" s="188">
        <f t="shared" si="46"/>
        <v>1.6800000000000002</v>
      </c>
      <c r="AR168" s="189" t="s">
        <v>152</v>
      </c>
      <c r="AT168" s="189" t="s">
        <v>153</v>
      </c>
      <c r="AU168" s="189" t="s">
        <v>158</v>
      </c>
      <c r="AY168" s="15" t="s">
        <v>150</v>
      </c>
      <c r="BE168" s="190">
        <f t="shared" si="47"/>
        <v>0</v>
      </c>
      <c r="BF168" s="190">
        <f t="shared" si="48"/>
        <v>0</v>
      </c>
      <c r="BG168" s="190">
        <f t="shared" si="49"/>
        <v>0</v>
      </c>
      <c r="BH168" s="190">
        <f t="shared" si="50"/>
        <v>0</v>
      </c>
      <c r="BI168" s="190">
        <f t="shared" si="51"/>
        <v>0</v>
      </c>
      <c r="BJ168" s="15" t="s">
        <v>158</v>
      </c>
      <c r="BK168" s="190">
        <f t="shared" si="52"/>
        <v>0</v>
      </c>
      <c r="BL168" s="15" t="s">
        <v>152</v>
      </c>
      <c r="BM168" s="189" t="s">
        <v>354</v>
      </c>
    </row>
    <row r="169" spans="2:65" s="1" customFormat="1" ht="24" customHeight="1">
      <c r="B169" s="31"/>
      <c r="C169" s="177" t="s">
        <v>355</v>
      </c>
      <c r="D169" s="177" t="s">
        <v>153</v>
      </c>
      <c r="E169" s="178" t="s">
        <v>356</v>
      </c>
      <c r="F169" s="179" t="s">
        <v>357</v>
      </c>
      <c r="G169" s="180" t="s">
        <v>240</v>
      </c>
      <c r="H169" s="181">
        <v>17.7</v>
      </c>
      <c r="I169" s="182"/>
      <c r="J169" s="182"/>
      <c r="K169" s="183">
        <f t="shared" si="40"/>
        <v>0</v>
      </c>
      <c r="L169" s="179" t="s">
        <v>157</v>
      </c>
      <c r="M169" s="35"/>
      <c r="N169" s="184" t="s">
        <v>20</v>
      </c>
      <c r="O169" s="185" t="s">
        <v>48</v>
      </c>
      <c r="P169" s="186">
        <f t="shared" si="41"/>
        <v>0</v>
      </c>
      <c r="Q169" s="186">
        <f t="shared" si="42"/>
        <v>0</v>
      </c>
      <c r="R169" s="186">
        <f t="shared" si="43"/>
        <v>0</v>
      </c>
      <c r="S169" s="59"/>
      <c r="T169" s="187">
        <f t="shared" si="44"/>
        <v>0</v>
      </c>
      <c r="U169" s="187">
        <v>0</v>
      </c>
      <c r="V169" s="187">
        <f t="shared" si="45"/>
        <v>0</v>
      </c>
      <c r="W169" s="187">
        <v>0.004</v>
      </c>
      <c r="X169" s="188">
        <f t="shared" si="46"/>
        <v>0.0708</v>
      </c>
      <c r="AR169" s="189" t="s">
        <v>152</v>
      </c>
      <c r="AT169" s="189" t="s">
        <v>153</v>
      </c>
      <c r="AU169" s="189" t="s">
        <v>158</v>
      </c>
      <c r="AY169" s="15" t="s">
        <v>150</v>
      </c>
      <c r="BE169" s="190">
        <f t="shared" si="47"/>
        <v>0</v>
      </c>
      <c r="BF169" s="190">
        <f t="shared" si="48"/>
        <v>0</v>
      </c>
      <c r="BG169" s="190">
        <f t="shared" si="49"/>
        <v>0</v>
      </c>
      <c r="BH169" s="190">
        <f t="shared" si="50"/>
        <v>0</v>
      </c>
      <c r="BI169" s="190">
        <f t="shared" si="51"/>
        <v>0</v>
      </c>
      <c r="BJ169" s="15" t="s">
        <v>158</v>
      </c>
      <c r="BK169" s="190">
        <f t="shared" si="52"/>
        <v>0</v>
      </c>
      <c r="BL169" s="15" t="s">
        <v>152</v>
      </c>
      <c r="BM169" s="189" t="s">
        <v>358</v>
      </c>
    </row>
    <row r="170" spans="2:65" s="1" customFormat="1" ht="24" customHeight="1">
      <c r="B170" s="31"/>
      <c r="C170" s="177" t="s">
        <v>359</v>
      </c>
      <c r="D170" s="177" t="s">
        <v>153</v>
      </c>
      <c r="E170" s="178" t="s">
        <v>360</v>
      </c>
      <c r="F170" s="179" t="s">
        <v>361</v>
      </c>
      <c r="G170" s="180" t="s">
        <v>240</v>
      </c>
      <c r="H170" s="181">
        <v>8.85</v>
      </c>
      <c r="I170" s="182"/>
      <c r="J170" s="182"/>
      <c r="K170" s="183">
        <f t="shared" si="40"/>
        <v>0</v>
      </c>
      <c r="L170" s="179" t="s">
        <v>157</v>
      </c>
      <c r="M170" s="35"/>
      <c r="N170" s="184" t="s">
        <v>20</v>
      </c>
      <c r="O170" s="185" t="s">
        <v>48</v>
      </c>
      <c r="P170" s="186">
        <f t="shared" si="41"/>
        <v>0</v>
      </c>
      <c r="Q170" s="186">
        <f t="shared" si="42"/>
        <v>0</v>
      </c>
      <c r="R170" s="186">
        <f t="shared" si="43"/>
        <v>0</v>
      </c>
      <c r="S170" s="59"/>
      <c r="T170" s="187">
        <f t="shared" si="44"/>
        <v>0</v>
      </c>
      <c r="U170" s="187">
        <v>0</v>
      </c>
      <c r="V170" s="187">
        <f t="shared" si="45"/>
        <v>0</v>
      </c>
      <c r="W170" s="187">
        <v>0.006</v>
      </c>
      <c r="X170" s="188">
        <f t="shared" si="46"/>
        <v>0.0531</v>
      </c>
      <c r="AR170" s="189" t="s">
        <v>152</v>
      </c>
      <c r="AT170" s="189" t="s">
        <v>153</v>
      </c>
      <c r="AU170" s="189" t="s">
        <v>158</v>
      </c>
      <c r="AY170" s="15" t="s">
        <v>150</v>
      </c>
      <c r="BE170" s="190">
        <f t="shared" si="47"/>
        <v>0</v>
      </c>
      <c r="BF170" s="190">
        <f t="shared" si="48"/>
        <v>0</v>
      </c>
      <c r="BG170" s="190">
        <f t="shared" si="49"/>
        <v>0</v>
      </c>
      <c r="BH170" s="190">
        <f t="shared" si="50"/>
        <v>0</v>
      </c>
      <c r="BI170" s="190">
        <f t="shared" si="51"/>
        <v>0</v>
      </c>
      <c r="BJ170" s="15" t="s">
        <v>158</v>
      </c>
      <c r="BK170" s="190">
        <f t="shared" si="52"/>
        <v>0</v>
      </c>
      <c r="BL170" s="15" t="s">
        <v>152</v>
      </c>
      <c r="BM170" s="189" t="s">
        <v>362</v>
      </c>
    </row>
    <row r="171" spans="2:65" s="1" customFormat="1" ht="24" customHeight="1">
      <c r="B171" s="31"/>
      <c r="C171" s="177" t="s">
        <v>363</v>
      </c>
      <c r="D171" s="177" t="s">
        <v>153</v>
      </c>
      <c r="E171" s="178" t="s">
        <v>364</v>
      </c>
      <c r="F171" s="179" t="s">
        <v>365</v>
      </c>
      <c r="G171" s="180" t="s">
        <v>240</v>
      </c>
      <c r="H171" s="181">
        <v>19.4</v>
      </c>
      <c r="I171" s="182"/>
      <c r="J171" s="182"/>
      <c r="K171" s="183">
        <f t="shared" si="40"/>
        <v>0</v>
      </c>
      <c r="L171" s="179" t="s">
        <v>157</v>
      </c>
      <c r="M171" s="35"/>
      <c r="N171" s="184" t="s">
        <v>20</v>
      </c>
      <c r="O171" s="185" t="s">
        <v>48</v>
      </c>
      <c r="P171" s="186">
        <f t="shared" si="41"/>
        <v>0</v>
      </c>
      <c r="Q171" s="186">
        <f t="shared" si="42"/>
        <v>0</v>
      </c>
      <c r="R171" s="186">
        <f t="shared" si="43"/>
        <v>0</v>
      </c>
      <c r="S171" s="59"/>
      <c r="T171" s="187">
        <f t="shared" si="44"/>
        <v>0</v>
      </c>
      <c r="U171" s="187">
        <v>0</v>
      </c>
      <c r="V171" s="187">
        <f t="shared" si="45"/>
        <v>0</v>
      </c>
      <c r="W171" s="187">
        <v>0.016</v>
      </c>
      <c r="X171" s="188">
        <f t="shared" si="46"/>
        <v>0.3104</v>
      </c>
      <c r="AR171" s="189" t="s">
        <v>152</v>
      </c>
      <c r="AT171" s="189" t="s">
        <v>153</v>
      </c>
      <c r="AU171" s="189" t="s">
        <v>158</v>
      </c>
      <c r="AY171" s="15" t="s">
        <v>150</v>
      </c>
      <c r="BE171" s="190">
        <f t="shared" si="47"/>
        <v>0</v>
      </c>
      <c r="BF171" s="190">
        <f t="shared" si="48"/>
        <v>0</v>
      </c>
      <c r="BG171" s="190">
        <f t="shared" si="49"/>
        <v>0</v>
      </c>
      <c r="BH171" s="190">
        <f t="shared" si="50"/>
        <v>0</v>
      </c>
      <c r="BI171" s="190">
        <f t="shared" si="51"/>
        <v>0</v>
      </c>
      <c r="BJ171" s="15" t="s">
        <v>158</v>
      </c>
      <c r="BK171" s="190">
        <f t="shared" si="52"/>
        <v>0</v>
      </c>
      <c r="BL171" s="15" t="s">
        <v>152</v>
      </c>
      <c r="BM171" s="189" t="s">
        <v>366</v>
      </c>
    </row>
    <row r="172" spans="2:65" s="1" customFormat="1" ht="24" customHeight="1">
      <c r="B172" s="31"/>
      <c r="C172" s="177" t="s">
        <v>367</v>
      </c>
      <c r="D172" s="177" t="s">
        <v>153</v>
      </c>
      <c r="E172" s="178" t="s">
        <v>368</v>
      </c>
      <c r="F172" s="179" t="s">
        <v>369</v>
      </c>
      <c r="G172" s="180" t="s">
        <v>240</v>
      </c>
      <c r="H172" s="181">
        <v>0.6</v>
      </c>
      <c r="I172" s="182"/>
      <c r="J172" s="182"/>
      <c r="K172" s="183">
        <f t="shared" si="40"/>
        <v>0</v>
      </c>
      <c r="L172" s="179" t="s">
        <v>157</v>
      </c>
      <c r="M172" s="35"/>
      <c r="N172" s="184" t="s">
        <v>20</v>
      </c>
      <c r="O172" s="185" t="s">
        <v>48</v>
      </c>
      <c r="P172" s="186">
        <f t="shared" si="41"/>
        <v>0</v>
      </c>
      <c r="Q172" s="186">
        <f t="shared" si="42"/>
        <v>0</v>
      </c>
      <c r="R172" s="186">
        <f t="shared" si="43"/>
        <v>0</v>
      </c>
      <c r="S172" s="59"/>
      <c r="T172" s="187">
        <f t="shared" si="44"/>
        <v>0</v>
      </c>
      <c r="U172" s="187">
        <v>0</v>
      </c>
      <c r="V172" s="187">
        <f t="shared" si="45"/>
        <v>0</v>
      </c>
      <c r="W172" s="187">
        <v>0.088</v>
      </c>
      <c r="X172" s="188">
        <f t="shared" si="46"/>
        <v>0.05279999999999999</v>
      </c>
      <c r="AR172" s="189" t="s">
        <v>152</v>
      </c>
      <c r="AT172" s="189" t="s">
        <v>153</v>
      </c>
      <c r="AU172" s="189" t="s">
        <v>158</v>
      </c>
      <c r="AY172" s="15" t="s">
        <v>150</v>
      </c>
      <c r="BE172" s="190">
        <f t="shared" si="47"/>
        <v>0</v>
      </c>
      <c r="BF172" s="190">
        <f t="shared" si="48"/>
        <v>0</v>
      </c>
      <c r="BG172" s="190">
        <f t="shared" si="49"/>
        <v>0</v>
      </c>
      <c r="BH172" s="190">
        <f t="shared" si="50"/>
        <v>0</v>
      </c>
      <c r="BI172" s="190">
        <f t="shared" si="51"/>
        <v>0</v>
      </c>
      <c r="BJ172" s="15" t="s">
        <v>158</v>
      </c>
      <c r="BK172" s="190">
        <f t="shared" si="52"/>
        <v>0</v>
      </c>
      <c r="BL172" s="15" t="s">
        <v>152</v>
      </c>
      <c r="BM172" s="189" t="s">
        <v>370</v>
      </c>
    </row>
    <row r="173" spans="2:65" s="1" customFormat="1" ht="24" customHeight="1">
      <c r="B173" s="31"/>
      <c r="C173" s="177" t="s">
        <v>371</v>
      </c>
      <c r="D173" s="177" t="s">
        <v>153</v>
      </c>
      <c r="E173" s="178" t="s">
        <v>372</v>
      </c>
      <c r="F173" s="179" t="s">
        <v>373</v>
      </c>
      <c r="G173" s="180" t="s">
        <v>240</v>
      </c>
      <c r="H173" s="181">
        <v>13.4</v>
      </c>
      <c r="I173" s="182"/>
      <c r="J173" s="182"/>
      <c r="K173" s="183">
        <f t="shared" si="40"/>
        <v>0</v>
      </c>
      <c r="L173" s="179" t="s">
        <v>157</v>
      </c>
      <c r="M173" s="35"/>
      <c r="N173" s="184" t="s">
        <v>20</v>
      </c>
      <c r="O173" s="185" t="s">
        <v>48</v>
      </c>
      <c r="P173" s="186">
        <f t="shared" si="41"/>
        <v>0</v>
      </c>
      <c r="Q173" s="186">
        <f t="shared" si="42"/>
        <v>0</v>
      </c>
      <c r="R173" s="186">
        <f t="shared" si="43"/>
        <v>0</v>
      </c>
      <c r="S173" s="59"/>
      <c r="T173" s="187">
        <f t="shared" si="44"/>
        <v>0</v>
      </c>
      <c r="U173" s="187">
        <v>9E-05</v>
      </c>
      <c r="V173" s="187">
        <f t="shared" si="45"/>
        <v>0.001206</v>
      </c>
      <c r="W173" s="187">
        <v>0.003</v>
      </c>
      <c r="X173" s="188">
        <f t="shared" si="46"/>
        <v>0.0402</v>
      </c>
      <c r="AR173" s="189" t="s">
        <v>152</v>
      </c>
      <c r="AT173" s="189" t="s">
        <v>153</v>
      </c>
      <c r="AU173" s="189" t="s">
        <v>158</v>
      </c>
      <c r="AY173" s="15" t="s">
        <v>150</v>
      </c>
      <c r="BE173" s="190">
        <f t="shared" si="47"/>
        <v>0</v>
      </c>
      <c r="BF173" s="190">
        <f t="shared" si="48"/>
        <v>0</v>
      </c>
      <c r="BG173" s="190">
        <f t="shared" si="49"/>
        <v>0</v>
      </c>
      <c r="BH173" s="190">
        <f t="shared" si="50"/>
        <v>0</v>
      </c>
      <c r="BI173" s="190">
        <f t="shared" si="51"/>
        <v>0</v>
      </c>
      <c r="BJ173" s="15" t="s">
        <v>158</v>
      </c>
      <c r="BK173" s="190">
        <f t="shared" si="52"/>
        <v>0</v>
      </c>
      <c r="BL173" s="15" t="s">
        <v>152</v>
      </c>
      <c r="BM173" s="189" t="s">
        <v>374</v>
      </c>
    </row>
    <row r="174" spans="2:65" s="1" customFormat="1" ht="16.5" customHeight="1">
      <c r="B174" s="31"/>
      <c r="C174" s="177" t="s">
        <v>375</v>
      </c>
      <c r="D174" s="177" t="s">
        <v>153</v>
      </c>
      <c r="E174" s="178" t="s">
        <v>376</v>
      </c>
      <c r="F174" s="179" t="s">
        <v>377</v>
      </c>
      <c r="G174" s="180" t="s">
        <v>240</v>
      </c>
      <c r="H174" s="181">
        <v>6.16</v>
      </c>
      <c r="I174" s="182"/>
      <c r="J174" s="182"/>
      <c r="K174" s="183">
        <f t="shared" si="40"/>
        <v>0</v>
      </c>
      <c r="L174" s="179" t="s">
        <v>20</v>
      </c>
      <c r="M174" s="35"/>
      <c r="N174" s="184" t="s">
        <v>20</v>
      </c>
      <c r="O174" s="185" t="s">
        <v>48</v>
      </c>
      <c r="P174" s="186">
        <f t="shared" si="41"/>
        <v>0</v>
      </c>
      <c r="Q174" s="186">
        <f t="shared" si="42"/>
        <v>0</v>
      </c>
      <c r="R174" s="186">
        <f t="shared" si="43"/>
        <v>0</v>
      </c>
      <c r="S174" s="59"/>
      <c r="T174" s="187">
        <f t="shared" si="44"/>
        <v>0</v>
      </c>
      <c r="U174" s="187">
        <v>9E-05</v>
      </c>
      <c r="V174" s="187">
        <f t="shared" si="45"/>
        <v>0.0005544</v>
      </c>
      <c r="W174" s="187">
        <v>0.003</v>
      </c>
      <c r="X174" s="188">
        <f t="shared" si="46"/>
        <v>0.01848</v>
      </c>
      <c r="AR174" s="189" t="s">
        <v>152</v>
      </c>
      <c r="AT174" s="189" t="s">
        <v>153</v>
      </c>
      <c r="AU174" s="189" t="s">
        <v>158</v>
      </c>
      <c r="AY174" s="15" t="s">
        <v>150</v>
      </c>
      <c r="BE174" s="190">
        <f t="shared" si="47"/>
        <v>0</v>
      </c>
      <c r="BF174" s="190">
        <f t="shared" si="48"/>
        <v>0</v>
      </c>
      <c r="BG174" s="190">
        <f t="shared" si="49"/>
        <v>0</v>
      </c>
      <c r="BH174" s="190">
        <f t="shared" si="50"/>
        <v>0</v>
      </c>
      <c r="BI174" s="190">
        <f t="shared" si="51"/>
        <v>0</v>
      </c>
      <c r="BJ174" s="15" t="s">
        <v>158</v>
      </c>
      <c r="BK174" s="190">
        <f t="shared" si="52"/>
        <v>0</v>
      </c>
      <c r="BL174" s="15" t="s">
        <v>152</v>
      </c>
      <c r="BM174" s="189" t="s">
        <v>378</v>
      </c>
    </row>
    <row r="175" spans="2:65" s="1" customFormat="1" ht="24" customHeight="1">
      <c r="B175" s="31"/>
      <c r="C175" s="177" t="s">
        <v>379</v>
      </c>
      <c r="D175" s="177" t="s">
        <v>153</v>
      </c>
      <c r="E175" s="178" t="s">
        <v>380</v>
      </c>
      <c r="F175" s="179" t="s">
        <v>381</v>
      </c>
      <c r="G175" s="180" t="s">
        <v>240</v>
      </c>
      <c r="H175" s="181">
        <v>2.92</v>
      </c>
      <c r="I175" s="182"/>
      <c r="J175" s="182"/>
      <c r="K175" s="183">
        <f t="shared" si="40"/>
        <v>0</v>
      </c>
      <c r="L175" s="179" t="s">
        <v>157</v>
      </c>
      <c r="M175" s="35"/>
      <c r="N175" s="184" t="s">
        <v>20</v>
      </c>
      <c r="O175" s="185" t="s">
        <v>48</v>
      </c>
      <c r="P175" s="186">
        <f t="shared" si="41"/>
        <v>0</v>
      </c>
      <c r="Q175" s="186">
        <f t="shared" si="42"/>
        <v>0</v>
      </c>
      <c r="R175" s="186">
        <f t="shared" si="43"/>
        <v>0</v>
      </c>
      <c r="S175" s="59"/>
      <c r="T175" s="187">
        <f t="shared" si="44"/>
        <v>0</v>
      </c>
      <c r="U175" s="187">
        <v>9E-05</v>
      </c>
      <c r="V175" s="187">
        <f t="shared" si="45"/>
        <v>0.0002628</v>
      </c>
      <c r="W175" s="187">
        <v>0.003</v>
      </c>
      <c r="X175" s="188">
        <f t="shared" si="46"/>
        <v>0.00876</v>
      </c>
      <c r="AR175" s="189" t="s">
        <v>152</v>
      </c>
      <c r="AT175" s="189" t="s">
        <v>153</v>
      </c>
      <c r="AU175" s="189" t="s">
        <v>158</v>
      </c>
      <c r="AY175" s="15" t="s">
        <v>150</v>
      </c>
      <c r="BE175" s="190">
        <f t="shared" si="47"/>
        <v>0</v>
      </c>
      <c r="BF175" s="190">
        <f t="shared" si="48"/>
        <v>0</v>
      </c>
      <c r="BG175" s="190">
        <f t="shared" si="49"/>
        <v>0</v>
      </c>
      <c r="BH175" s="190">
        <f t="shared" si="50"/>
        <v>0</v>
      </c>
      <c r="BI175" s="190">
        <f t="shared" si="51"/>
        <v>0</v>
      </c>
      <c r="BJ175" s="15" t="s">
        <v>158</v>
      </c>
      <c r="BK175" s="190">
        <f t="shared" si="52"/>
        <v>0</v>
      </c>
      <c r="BL175" s="15" t="s">
        <v>152</v>
      </c>
      <c r="BM175" s="189" t="s">
        <v>382</v>
      </c>
    </row>
    <row r="176" spans="2:65" s="1" customFormat="1" ht="24" customHeight="1">
      <c r="B176" s="31"/>
      <c r="C176" s="177" t="s">
        <v>383</v>
      </c>
      <c r="D176" s="177" t="s">
        <v>153</v>
      </c>
      <c r="E176" s="178" t="s">
        <v>384</v>
      </c>
      <c r="F176" s="179" t="s">
        <v>385</v>
      </c>
      <c r="G176" s="180" t="s">
        <v>240</v>
      </c>
      <c r="H176" s="181">
        <v>0.67</v>
      </c>
      <c r="I176" s="182"/>
      <c r="J176" s="182"/>
      <c r="K176" s="183">
        <f t="shared" si="40"/>
        <v>0</v>
      </c>
      <c r="L176" s="179" t="s">
        <v>157</v>
      </c>
      <c r="M176" s="35"/>
      <c r="N176" s="184" t="s">
        <v>20</v>
      </c>
      <c r="O176" s="185" t="s">
        <v>48</v>
      </c>
      <c r="P176" s="186">
        <f t="shared" si="41"/>
        <v>0</v>
      </c>
      <c r="Q176" s="186">
        <f t="shared" si="42"/>
        <v>0</v>
      </c>
      <c r="R176" s="186">
        <f t="shared" si="43"/>
        <v>0</v>
      </c>
      <c r="S176" s="59"/>
      <c r="T176" s="187">
        <f t="shared" si="44"/>
        <v>0</v>
      </c>
      <c r="U176" s="187">
        <v>0.00084</v>
      </c>
      <c r="V176" s="187">
        <f t="shared" si="45"/>
        <v>0.0005628</v>
      </c>
      <c r="W176" s="187">
        <v>0.02</v>
      </c>
      <c r="X176" s="188">
        <f t="shared" si="46"/>
        <v>0.0134</v>
      </c>
      <c r="AR176" s="189" t="s">
        <v>152</v>
      </c>
      <c r="AT176" s="189" t="s">
        <v>153</v>
      </c>
      <c r="AU176" s="189" t="s">
        <v>158</v>
      </c>
      <c r="AY176" s="15" t="s">
        <v>150</v>
      </c>
      <c r="BE176" s="190">
        <f t="shared" si="47"/>
        <v>0</v>
      </c>
      <c r="BF176" s="190">
        <f t="shared" si="48"/>
        <v>0</v>
      </c>
      <c r="BG176" s="190">
        <f t="shared" si="49"/>
        <v>0</v>
      </c>
      <c r="BH176" s="190">
        <f t="shared" si="50"/>
        <v>0</v>
      </c>
      <c r="BI176" s="190">
        <f t="shared" si="51"/>
        <v>0</v>
      </c>
      <c r="BJ176" s="15" t="s">
        <v>158</v>
      </c>
      <c r="BK176" s="190">
        <f t="shared" si="52"/>
        <v>0</v>
      </c>
      <c r="BL176" s="15" t="s">
        <v>152</v>
      </c>
      <c r="BM176" s="189" t="s">
        <v>386</v>
      </c>
    </row>
    <row r="177" spans="2:65" s="1" customFormat="1" ht="24" customHeight="1">
      <c r="B177" s="31"/>
      <c r="C177" s="177" t="s">
        <v>387</v>
      </c>
      <c r="D177" s="177" t="s">
        <v>153</v>
      </c>
      <c r="E177" s="178" t="s">
        <v>388</v>
      </c>
      <c r="F177" s="179" t="s">
        <v>389</v>
      </c>
      <c r="G177" s="180" t="s">
        <v>240</v>
      </c>
      <c r="H177" s="181">
        <v>0.38</v>
      </c>
      <c r="I177" s="182"/>
      <c r="J177" s="182"/>
      <c r="K177" s="183">
        <f t="shared" si="40"/>
        <v>0</v>
      </c>
      <c r="L177" s="179" t="s">
        <v>157</v>
      </c>
      <c r="M177" s="35"/>
      <c r="N177" s="184" t="s">
        <v>20</v>
      </c>
      <c r="O177" s="185" t="s">
        <v>48</v>
      </c>
      <c r="P177" s="186">
        <f t="shared" si="41"/>
        <v>0</v>
      </c>
      <c r="Q177" s="186">
        <f t="shared" si="42"/>
        <v>0</v>
      </c>
      <c r="R177" s="186">
        <f t="shared" si="43"/>
        <v>0</v>
      </c>
      <c r="S177" s="59"/>
      <c r="T177" s="187">
        <f t="shared" si="44"/>
        <v>0</v>
      </c>
      <c r="U177" s="187">
        <v>0.00282</v>
      </c>
      <c r="V177" s="187">
        <f t="shared" si="45"/>
        <v>0.0010716</v>
      </c>
      <c r="W177" s="187">
        <v>0.101</v>
      </c>
      <c r="X177" s="188">
        <f t="shared" si="46"/>
        <v>0.038380000000000004</v>
      </c>
      <c r="AR177" s="189" t="s">
        <v>152</v>
      </c>
      <c r="AT177" s="189" t="s">
        <v>153</v>
      </c>
      <c r="AU177" s="189" t="s">
        <v>158</v>
      </c>
      <c r="AY177" s="15" t="s">
        <v>150</v>
      </c>
      <c r="BE177" s="190">
        <f t="shared" si="47"/>
        <v>0</v>
      </c>
      <c r="BF177" s="190">
        <f t="shared" si="48"/>
        <v>0</v>
      </c>
      <c r="BG177" s="190">
        <f t="shared" si="49"/>
        <v>0</v>
      </c>
      <c r="BH177" s="190">
        <f t="shared" si="50"/>
        <v>0</v>
      </c>
      <c r="BI177" s="190">
        <f t="shared" si="51"/>
        <v>0</v>
      </c>
      <c r="BJ177" s="15" t="s">
        <v>158</v>
      </c>
      <c r="BK177" s="190">
        <f t="shared" si="52"/>
        <v>0</v>
      </c>
      <c r="BL177" s="15" t="s">
        <v>152</v>
      </c>
      <c r="BM177" s="189" t="s">
        <v>390</v>
      </c>
    </row>
    <row r="178" spans="2:65" s="1" customFormat="1" ht="24" customHeight="1">
      <c r="B178" s="31"/>
      <c r="C178" s="177" t="s">
        <v>391</v>
      </c>
      <c r="D178" s="177" t="s">
        <v>153</v>
      </c>
      <c r="E178" s="178" t="s">
        <v>392</v>
      </c>
      <c r="F178" s="179" t="s">
        <v>393</v>
      </c>
      <c r="G178" s="180" t="s">
        <v>156</v>
      </c>
      <c r="H178" s="181">
        <v>102</v>
      </c>
      <c r="I178" s="182"/>
      <c r="J178" s="182"/>
      <c r="K178" s="183">
        <f t="shared" si="40"/>
        <v>0</v>
      </c>
      <c r="L178" s="179" t="s">
        <v>157</v>
      </c>
      <c r="M178" s="35"/>
      <c r="N178" s="184" t="s">
        <v>20</v>
      </c>
      <c r="O178" s="185" t="s">
        <v>48</v>
      </c>
      <c r="P178" s="186">
        <f t="shared" si="41"/>
        <v>0</v>
      </c>
      <c r="Q178" s="186">
        <f t="shared" si="42"/>
        <v>0</v>
      </c>
      <c r="R178" s="186">
        <f t="shared" si="43"/>
        <v>0</v>
      </c>
      <c r="S178" s="59"/>
      <c r="T178" s="187">
        <f t="shared" si="44"/>
        <v>0</v>
      </c>
      <c r="U178" s="187">
        <v>0</v>
      </c>
      <c r="V178" s="187">
        <f t="shared" si="45"/>
        <v>0</v>
      </c>
      <c r="W178" s="187">
        <v>0.068</v>
      </c>
      <c r="X178" s="188">
        <f t="shared" si="46"/>
        <v>6.936000000000001</v>
      </c>
      <c r="AR178" s="189" t="s">
        <v>152</v>
      </c>
      <c r="AT178" s="189" t="s">
        <v>153</v>
      </c>
      <c r="AU178" s="189" t="s">
        <v>158</v>
      </c>
      <c r="AY178" s="15" t="s">
        <v>150</v>
      </c>
      <c r="BE178" s="190">
        <f t="shared" si="47"/>
        <v>0</v>
      </c>
      <c r="BF178" s="190">
        <f t="shared" si="48"/>
        <v>0</v>
      </c>
      <c r="BG178" s="190">
        <f t="shared" si="49"/>
        <v>0</v>
      </c>
      <c r="BH178" s="190">
        <f t="shared" si="50"/>
        <v>0</v>
      </c>
      <c r="BI178" s="190">
        <f t="shared" si="51"/>
        <v>0</v>
      </c>
      <c r="BJ178" s="15" t="s">
        <v>158</v>
      </c>
      <c r="BK178" s="190">
        <f t="shared" si="52"/>
        <v>0</v>
      </c>
      <c r="BL178" s="15" t="s">
        <v>152</v>
      </c>
      <c r="BM178" s="189" t="s">
        <v>394</v>
      </c>
    </row>
    <row r="179" spans="2:63" s="11" customFormat="1" ht="22.9" customHeight="1">
      <c r="B179" s="160"/>
      <c r="C179" s="161"/>
      <c r="D179" s="162" t="s">
        <v>77</v>
      </c>
      <c r="E179" s="175" t="s">
        <v>395</v>
      </c>
      <c r="F179" s="175" t="s">
        <v>396</v>
      </c>
      <c r="G179" s="161"/>
      <c r="H179" s="161"/>
      <c r="I179" s="164"/>
      <c r="J179" s="164"/>
      <c r="K179" s="176">
        <f>BK179</f>
        <v>0</v>
      </c>
      <c r="L179" s="161"/>
      <c r="M179" s="166"/>
      <c r="N179" s="167"/>
      <c r="O179" s="168"/>
      <c r="P179" s="168"/>
      <c r="Q179" s="169">
        <f>SUM(Q180:Q185)</f>
        <v>0</v>
      </c>
      <c r="R179" s="169">
        <f>SUM(R180:R185)</f>
        <v>0</v>
      </c>
      <c r="S179" s="168"/>
      <c r="T179" s="170">
        <f>SUM(T180:T185)</f>
        <v>0</v>
      </c>
      <c r="U179" s="168"/>
      <c r="V179" s="170">
        <f>SUM(V180:V185)</f>
        <v>0</v>
      </c>
      <c r="W179" s="168"/>
      <c r="X179" s="171">
        <f>SUM(X180:X185)</f>
        <v>0</v>
      </c>
      <c r="AR179" s="172" t="s">
        <v>83</v>
      </c>
      <c r="AT179" s="173" t="s">
        <v>77</v>
      </c>
      <c r="AU179" s="173" t="s">
        <v>83</v>
      </c>
      <c r="AY179" s="172" t="s">
        <v>150</v>
      </c>
      <c r="BK179" s="174">
        <f>SUM(BK180:BK185)</f>
        <v>0</v>
      </c>
    </row>
    <row r="180" spans="2:65" s="1" customFormat="1" ht="24" customHeight="1">
      <c r="B180" s="31"/>
      <c r="C180" s="177" t="s">
        <v>219</v>
      </c>
      <c r="D180" s="177" t="s">
        <v>153</v>
      </c>
      <c r="E180" s="178" t="s">
        <v>397</v>
      </c>
      <c r="F180" s="179" t="s">
        <v>398</v>
      </c>
      <c r="G180" s="180" t="s">
        <v>187</v>
      </c>
      <c r="H180" s="181">
        <v>19.294</v>
      </c>
      <c r="I180" s="182"/>
      <c r="J180" s="182"/>
      <c r="K180" s="183">
        <f aca="true" t="shared" si="53" ref="K180:K185">ROUND(P180*H180,2)</f>
        <v>0</v>
      </c>
      <c r="L180" s="179" t="s">
        <v>157</v>
      </c>
      <c r="M180" s="35"/>
      <c r="N180" s="184" t="s">
        <v>20</v>
      </c>
      <c r="O180" s="185" t="s">
        <v>48</v>
      </c>
      <c r="P180" s="186">
        <f aca="true" t="shared" si="54" ref="P180:P185">I180+J180</f>
        <v>0</v>
      </c>
      <c r="Q180" s="186">
        <f aca="true" t="shared" si="55" ref="Q180:Q185">ROUND(I180*H180,2)</f>
        <v>0</v>
      </c>
      <c r="R180" s="186">
        <f aca="true" t="shared" si="56" ref="R180:R185">ROUND(J180*H180,2)</f>
        <v>0</v>
      </c>
      <c r="S180" s="59"/>
      <c r="T180" s="187">
        <f aca="true" t="shared" si="57" ref="T180:T185">S180*H180</f>
        <v>0</v>
      </c>
      <c r="U180" s="187">
        <v>0</v>
      </c>
      <c r="V180" s="187">
        <f aca="true" t="shared" si="58" ref="V180:V185">U180*H180</f>
        <v>0</v>
      </c>
      <c r="W180" s="187">
        <v>0</v>
      </c>
      <c r="X180" s="188">
        <f aca="true" t="shared" si="59" ref="X180:X185">W180*H180</f>
        <v>0</v>
      </c>
      <c r="AR180" s="189" t="s">
        <v>152</v>
      </c>
      <c r="AT180" s="189" t="s">
        <v>153</v>
      </c>
      <c r="AU180" s="189" t="s">
        <v>158</v>
      </c>
      <c r="AY180" s="15" t="s">
        <v>150</v>
      </c>
      <c r="BE180" s="190">
        <f aca="true" t="shared" si="60" ref="BE180:BE185">IF(O180="základní",K180,0)</f>
        <v>0</v>
      </c>
      <c r="BF180" s="190">
        <f aca="true" t="shared" si="61" ref="BF180:BF185">IF(O180="snížená",K180,0)</f>
        <v>0</v>
      </c>
      <c r="BG180" s="190">
        <f aca="true" t="shared" si="62" ref="BG180:BG185">IF(O180="zákl. přenesená",K180,0)</f>
        <v>0</v>
      </c>
      <c r="BH180" s="190">
        <f aca="true" t="shared" si="63" ref="BH180:BH185">IF(O180="sníž. přenesená",K180,0)</f>
        <v>0</v>
      </c>
      <c r="BI180" s="190">
        <f aca="true" t="shared" si="64" ref="BI180:BI185">IF(O180="nulová",K180,0)</f>
        <v>0</v>
      </c>
      <c r="BJ180" s="15" t="s">
        <v>158</v>
      </c>
      <c r="BK180" s="190">
        <f aca="true" t="shared" si="65" ref="BK180:BK185">ROUND(P180*H180,2)</f>
        <v>0</v>
      </c>
      <c r="BL180" s="15" t="s">
        <v>152</v>
      </c>
      <c r="BM180" s="189" t="s">
        <v>399</v>
      </c>
    </row>
    <row r="181" spans="2:65" s="1" customFormat="1" ht="24" customHeight="1">
      <c r="B181" s="31"/>
      <c r="C181" s="177" t="s">
        <v>400</v>
      </c>
      <c r="D181" s="177" t="s">
        <v>153</v>
      </c>
      <c r="E181" s="178" t="s">
        <v>401</v>
      </c>
      <c r="F181" s="179" t="s">
        <v>402</v>
      </c>
      <c r="G181" s="180" t="s">
        <v>187</v>
      </c>
      <c r="H181" s="181">
        <v>19.294</v>
      </c>
      <c r="I181" s="182"/>
      <c r="J181" s="182"/>
      <c r="K181" s="183">
        <f t="shared" si="53"/>
        <v>0</v>
      </c>
      <c r="L181" s="179" t="s">
        <v>157</v>
      </c>
      <c r="M181" s="35"/>
      <c r="N181" s="184" t="s">
        <v>20</v>
      </c>
      <c r="O181" s="185" t="s">
        <v>48</v>
      </c>
      <c r="P181" s="186">
        <f t="shared" si="54"/>
        <v>0</v>
      </c>
      <c r="Q181" s="186">
        <f t="shared" si="55"/>
        <v>0</v>
      </c>
      <c r="R181" s="186">
        <f t="shared" si="56"/>
        <v>0</v>
      </c>
      <c r="S181" s="59"/>
      <c r="T181" s="187">
        <f t="shared" si="57"/>
        <v>0</v>
      </c>
      <c r="U181" s="187">
        <v>0</v>
      </c>
      <c r="V181" s="187">
        <f t="shared" si="58"/>
        <v>0</v>
      </c>
      <c r="W181" s="187">
        <v>0</v>
      </c>
      <c r="X181" s="188">
        <f t="shared" si="59"/>
        <v>0</v>
      </c>
      <c r="AR181" s="189" t="s">
        <v>152</v>
      </c>
      <c r="AT181" s="189" t="s">
        <v>153</v>
      </c>
      <c r="AU181" s="189" t="s">
        <v>158</v>
      </c>
      <c r="AY181" s="15" t="s">
        <v>150</v>
      </c>
      <c r="BE181" s="190">
        <f t="shared" si="60"/>
        <v>0</v>
      </c>
      <c r="BF181" s="190">
        <f t="shared" si="61"/>
        <v>0</v>
      </c>
      <c r="BG181" s="190">
        <f t="shared" si="62"/>
        <v>0</v>
      </c>
      <c r="BH181" s="190">
        <f t="shared" si="63"/>
        <v>0</v>
      </c>
      <c r="BI181" s="190">
        <f t="shared" si="64"/>
        <v>0</v>
      </c>
      <c r="BJ181" s="15" t="s">
        <v>158</v>
      </c>
      <c r="BK181" s="190">
        <f t="shared" si="65"/>
        <v>0</v>
      </c>
      <c r="BL181" s="15" t="s">
        <v>152</v>
      </c>
      <c r="BM181" s="189" t="s">
        <v>403</v>
      </c>
    </row>
    <row r="182" spans="2:65" s="1" customFormat="1" ht="24" customHeight="1">
      <c r="B182" s="31"/>
      <c r="C182" s="177" t="s">
        <v>404</v>
      </c>
      <c r="D182" s="177" t="s">
        <v>153</v>
      </c>
      <c r="E182" s="178" t="s">
        <v>405</v>
      </c>
      <c r="F182" s="179" t="s">
        <v>406</v>
      </c>
      <c r="G182" s="180" t="s">
        <v>187</v>
      </c>
      <c r="H182" s="181">
        <v>19.294</v>
      </c>
      <c r="I182" s="182"/>
      <c r="J182" s="182"/>
      <c r="K182" s="183">
        <f t="shared" si="53"/>
        <v>0</v>
      </c>
      <c r="L182" s="179" t="s">
        <v>157</v>
      </c>
      <c r="M182" s="35"/>
      <c r="N182" s="184" t="s">
        <v>20</v>
      </c>
      <c r="O182" s="185" t="s">
        <v>48</v>
      </c>
      <c r="P182" s="186">
        <f t="shared" si="54"/>
        <v>0</v>
      </c>
      <c r="Q182" s="186">
        <f t="shared" si="55"/>
        <v>0</v>
      </c>
      <c r="R182" s="186">
        <f t="shared" si="56"/>
        <v>0</v>
      </c>
      <c r="S182" s="59"/>
      <c r="T182" s="187">
        <f t="shared" si="57"/>
        <v>0</v>
      </c>
      <c r="U182" s="187">
        <v>0</v>
      </c>
      <c r="V182" s="187">
        <f t="shared" si="58"/>
        <v>0</v>
      </c>
      <c r="W182" s="187">
        <v>0</v>
      </c>
      <c r="X182" s="188">
        <f t="shared" si="59"/>
        <v>0</v>
      </c>
      <c r="AR182" s="189" t="s">
        <v>152</v>
      </c>
      <c r="AT182" s="189" t="s">
        <v>153</v>
      </c>
      <c r="AU182" s="189" t="s">
        <v>158</v>
      </c>
      <c r="AY182" s="15" t="s">
        <v>150</v>
      </c>
      <c r="BE182" s="190">
        <f t="shared" si="60"/>
        <v>0</v>
      </c>
      <c r="BF182" s="190">
        <f t="shared" si="61"/>
        <v>0</v>
      </c>
      <c r="BG182" s="190">
        <f t="shared" si="62"/>
        <v>0</v>
      </c>
      <c r="BH182" s="190">
        <f t="shared" si="63"/>
        <v>0</v>
      </c>
      <c r="BI182" s="190">
        <f t="shared" si="64"/>
        <v>0</v>
      </c>
      <c r="BJ182" s="15" t="s">
        <v>158</v>
      </c>
      <c r="BK182" s="190">
        <f t="shared" si="65"/>
        <v>0</v>
      </c>
      <c r="BL182" s="15" t="s">
        <v>152</v>
      </c>
      <c r="BM182" s="189" t="s">
        <v>407</v>
      </c>
    </row>
    <row r="183" spans="2:65" s="1" customFormat="1" ht="24" customHeight="1">
      <c r="B183" s="31"/>
      <c r="C183" s="177" t="s">
        <v>408</v>
      </c>
      <c r="D183" s="177" t="s">
        <v>153</v>
      </c>
      <c r="E183" s="178" t="s">
        <v>405</v>
      </c>
      <c r="F183" s="179" t="s">
        <v>406</v>
      </c>
      <c r="G183" s="180" t="s">
        <v>187</v>
      </c>
      <c r="H183" s="181">
        <v>19.294</v>
      </c>
      <c r="I183" s="182"/>
      <c r="J183" s="182"/>
      <c r="K183" s="183">
        <f t="shared" si="53"/>
        <v>0</v>
      </c>
      <c r="L183" s="179" t="s">
        <v>157</v>
      </c>
      <c r="M183" s="35"/>
      <c r="N183" s="184" t="s">
        <v>20</v>
      </c>
      <c r="O183" s="185" t="s">
        <v>48</v>
      </c>
      <c r="P183" s="186">
        <f t="shared" si="54"/>
        <v>0</v>
      </c>
      <c r="Q183" s="186">
        <f t="shared" si="55"/>
        <v>0</v>
      </c>
      <c r="R183" s="186">
        <f t="shared" si="56"/>
        <v>0</v>
      </c>
      <c r="S183" s="59"/>
      <c r="T183" s="187">
        <f t="shared" si="57"/>
        <v>0</v>
      </c>
      <c r="U183" s="187">
        <v>0</v>
      </c>
      <c r="V183" s="187">
        <f t="shared" si="58"/>
        <v>0</v>
      </c>
      <c r="W183" s="187">
        <v>0</v>
      </c>
      <c r="X183" s="188">
        <f t="shared" si="59"/>
        <v>0</v>
      </c>
      <c r="AR183" s="189" t="s">
        <v>152</v>
      </c>
      <c r="AT183" s="189" t="s">
        <v>153</v>
      </c>
      <c r="AU183" s="189" t="s">
        <v>158</v>
      </c>
      <c r="AY183" s="15" t="s">
        <v>150</v>
      </c>
      <c r="BE183" s="190">
        <f t="shared" si="60"/>
        <v>0</v>
      </c>
      <c r="BF183" s="190">
        <f t="shared" si="61"/>
        <v>0</v>
      </c>
      <c r="BG183" s="190">
        <f t="shared" si="62"/>
        <v>0</v>
      </c>
      <c r="BH183" s="190">
        <f t="shared" si="63"/>
        <v>0</v>
      </c>
      <c r="BI183" s="190">
        <f t="shared" si="64"/>
        <v>0</v>
      </c>
      <c r="BJ183" s="15" t="s">
        <v>158</v>
      </c>
      <c r="BK183" s="190">
        <f t="shared" si="65"/>
        <v>0</v>
      </c>
      <c r="BL183" s="15" t="s">
        <v>152</v>
      </c>
      <c r="BM183" s="189" t="s">
        <v>409</v>
      </c>
    </row>
    <row r="184" spans="2:65" s="1" customFormat="1" ht="24" customHeight="1">
      <c r="B184" s="31"/>
      <c r="C184" s="177" t="s">
        <v>188</v>
      </c>
      <c r="D184" s="177" t="s">
        <v>153</v>
      </c>
      <c r="E184" s="178" t="s">
        <v>410</v>
      </c>
      <c r="F184" s="179" t="s">
        <v>411</v>
      </c>
      <c r="G184" s="180" t="s">
        <v>187</v>
      </c>
      <c r="H184" s="181">
        <v>19.294</v>
      </c>
      <c r="I184" s="182"/>
      <c r="J184" s="182"/>
      <c r="K184" s="183">
        <f t="shared" si="53"/>
        <v>0</v>
      </c>
      <c r="L184" s="179" t="s">
        <v>157</v>
      </c>
      <c r="M184" s="35"/>
      <c r="N184" s="184" t="s">
        <v>20</v>
      </c>
      <c r="O184" s="185" t="s">
        <v>48</v>
      </c>
      <c r="P184" s="186">
        <f t="shared" si="54"/>
        <v>0</v>
      </c>
      <c r="Q184" s="186">
        <f t="shared" si="55"/>
        <v>0</v>
      </c>
      <c r="R184" s="186">
        <f t="shared" si="56"/>
        <v>0</v>
      </c>
      <c r="S184" s="59"/>
      <c r="T184" s="187">
        <f t="shared" si="57"/>
        <v>0</v>
      </c>
      <c r="U184" s="187">
        <v>0</v>
      </c>
      <c r="V184" s="187">
        <f t="shared" si="58"/>
        <v>0</v>
      </c>
      <c r="W184" s="187">
        <v>0</v>
      </c>
      <c r="X184" s="188">
        <f t="shared" si="59"/>
        <v>0</v>
      </c>
      <c r="AR184" s="189" t="s">
        <v>152</v>
      </c>
      <c r="AT184" s="189" t="s">
        <v>153</v>
      </c>
      <c r="AU184" s="189" t="s">
        <v>158</v>
      </c>
      <c r="AY184" s="15" t="s">
        <v>150</v>
      </c>
      <c r="BE184" s="190">
        <f t="shared" si="60"/>
        <v>0</v>
      </c>
      <c r="BF184" s="190">
        <f t="shared" si="61"/>
        <v>0</v>
      </c>
      <c r="BG184" s="190">
        <f t="shared" si="62"/>
        <v>0</v>
      </c>
      <c r="BH184" s="190">
        <f t="shared" si="63"/>
        <v>0</v>
      </c>
      <c r="BI184" s="190">
        <f t="shared" si="64"/>
        <v>0</v>
      </c>
      <c r="BJ184" s="15" t="s">
        <v>158</v>
      </c>
      <c r="BK184" s="190">
        <f t="shared" si="65"/>
        <v>0</v>
      </c>
      <c r="BL184" s="15" t="s">
        <v>152</v>
      </c>
      <c r="BM184" s="189" t="s">
        <v>412</v>
      </c>
    </row>
    <row r="185" spans="2:65" s="1" customFormat="1" ht="24" customHeight="1">
      <c r="B185" s="31"/>
      <c r="C185" s="177" t="s">
        <v>303</v>
      </c>
      <c r="D185" s="177" t="s">
        <v>153</v>
      </c>
      <c r="E185" s="178" t="s">
        <v>413</v>
      </c>
      <c r="F185" s="179" t="s">
        <v>414</v>
      </c>
      <c r="G185" s="180" t="s">
        <v>187</v>
      </c>
      <c r="H185" s="181">
        <v>19.294</v>
      </c>
      <c r="I185" s="182"/>
      <c r="J185" s="182"/>
      <c r="K185" s="183">
        <f t="shared" si="53"/>
        <v>0</v>
      </c>
      <c r="L185" s="179" t="s">
        <v>157</v>
      </c>
      <c r="M185" s="35"/>
      <c r="N185" s="184" t="s">
        <v>20</v>
      </c>
      <c r="O185" s="185" t="s">
        <v>48</v>
      </c>
      <c r="P185" s="186">
        <f t="shared" si="54"/>
        <v>0</v>
      </c>
      <c r="Q185" s="186">
        <f t="shared" si="55"/>
        <v>0</v>
      </c>
      <c r="R185" s="186">
        <f t="shared" si="56"/>
        <v>0</v>
      </c>
      <c r="S185" s="59"/>
      <c r="T185" s="187">
        <f t="shared" si="57"/>
        <v>0</v>
      </c>
      <c r="U185" s="187">
        <v>0</v>
      </c>
      <c r="V185" s="187">
        <f t="shared" si="58"/>
        <v>0</v>
      </c>
      <c r="W185" s="187">
        <v>0</v>
      </c>
      <c r="X185" s="188">
        <f t="shared" si="59"/>
        <v>0</v>
      </c>
      <c r="AR185" s="189" t="s">
        <v>152</v>
      </c>
      <c r="AT185" s="189" t="s">
        <v>153</v>
      </c>
      <c r="AU185" s="189" t="s">
        <v>158</v>
      </c>
      <c r="AY185" s="15" t="s">
        <v>150</v>
      </c>
      <c r="BE185" s="190">
        <f t="shared" si="60"/>
        <v>0</v>
      </c>
      <c r="BF185" s="190">
        <f t="shared" si="61"/>
        <v>0</v>
      </c>
      <c r="BG185" s="190">
        <f t="shared" si="62"/>
        <v>0</v>
      </c>
      <c r="BH185" s="190">
        <f t="shared" si="63"/>
        <v>0</v>
      </c>
      <c r="BI185" s="190">
        <f t="shared" si="64"/>
        <v>0</v>
      </c>
      <c r="BJ185" s="15" t="s">
        <v>158</v>
      </c>
      <c r="BK185" s="190">
        <f t="shared" si="65"/>
        <v>0</v>
      </c>
      <c r="BL185" s="15" t="s">
        <v>152</v>
      </c>
      <c r="BM185" s="189" t="s">
        <v>415</v>
      </c>
    </row>
    <row r="186" spans="2:63" s="11" customFormat="1" ht="22.9" customHeight="1">
      <c r="B186" s="160"/>
      <c r="C186" s="161"/>
      <c r="D186" s="162" t="s">
        <v>77</v>
      </c>
      <c r="E186" s="175" t="s">
        <v>416</v>
      </c>
      <c r="F186" s="175" t="s">
        <v>417</v>
      </c>
      <c r="G186" s="161"/>
      <c r="H186" s="161"/>
      <c r="I186" s="164"/>
      <c r="J186" s="164"/>
      <c r="K186" s="176">
        <f>BK186</f>
        <v>0</v>
      </c>
      <c r="L186" s="161"/>
      <c r="M186" s="166"/>
      <c r="N186" s="167"/>
      <c r="O186" s="168"/>
      <c r="P186" s="168"/>
      <c r="Q186" s="169">
        <f>Q187</f>
        <v>0</v>
      </c>
      <c r="R186" s="169">
        <f>R187</f>
        <v>0</v>
      </c>
      <c r="S186" s="168"/>
      <c r="T186" s="170">
        <f>T187</f>
        <v>0</v>
      </c>
      <c r="U186" s="168"/>
      <c r="V186" s="170">
        <f>V187</f>
        <v>0</v>
      </c>
      <c r="W186" s="168"/>
      <c r="X186" s="171">
        <f>X187</f>
        <v>0</v>
      </c>
      <c r="AR186" s="172" t="s">
        <v>83</v>
      </c>
      <c r="AT186" s="173" t="s">
        <v>77</v>
      </c>
      <c r="AU186" s="173" t="s">
        <v>83</v>
      </c>
      <c r="AY186" s="172" t="s">
        <v>150</v>
      </c>
      <c r="BK186" s="174">
        <f>BK187</f>
        <v>0</v>
      </c>
    </row>
    <row r="187" spans="2:65" s="1" customFormat="1" ht="24" customHeight="1">
      <c r="B187" s="31"/>
      <c r="C187" s="177" t="s">
        <v>8</v>
      </c>
      <c r="D187" s="177" t="s">
        <v>153</v>
      </c>
      <c r="E187" s="178" t="s">
        <v>418</v>
      </c>
      <c r="F187" s="179" t="s">
        <v>419</v>
      </c>
      <c r="G187" s="180" t="s">
        <v>187</v>
      </c>
      <c r="H187" s="181">
        <v>12.987</v>
      </c>
      <c r="I187" s="182"/>
      <c r="J187" s="182"/>
      <c r="K187" s="183">
        <f>ROUND(P187*H187,2)</f>
        <v>0</v>
      </c>
      <c r="L187" s="179" t="s">
        <v>157</v>
      </c>
      <c r="M187" s="35"/>
      <c r="N187" s="184" t="s">
        <v>20</v>
      </c>
      <c r="O187" s="185" t="s">
        <v>48</v>
      </c>
      <c r="P187" s="186">
        <f>I187+J187</f>
        <v>0</v>
      </c>
      <c r="Q187" s="186">
        <f>ROUND(I187*H187,2)</f>
        <v>0</v>
      </c>
      <c r="R187" s="186">
        <f>ROUND(J187*H187,2)</f>
        <v>0</v>
      </c>
      <c r="S187" s="59"/>
      <c r="T187" s="187">
        <f>S187*H187</f>
        <v>0</v>
      </c>
      <c r="U187" s="187">
        <v>0</v>
      </c>
      <c r="V187" s="187">
        <f>U187*H187</f>
        <v>0</v>
      </c>
      <c r="W187" s="187">
        <v>0</v>
      </c>
      <c r="X187" s="188">
        <f>W187*H187</f>
        <v>0</v>
      </c>
      <c r="AR187" s="189" t="s">
        <v>152</v>
      </c>
      <c r="AT187" s="189" t="s">
        <v>153</v>
      </c>
      <c r="AU187" s="189" t="s">
        <v>158</v>
      </c>
      <c r="AY187" s="15" t="s">
        <v>150</v>
      </c>
      <c r="BE187" s="190">
        <f>IF(O187="základní",K187,0)</f>
        <v>0</v>
      </c>
      <c r="BF187" s="190">
        <f>IF(O187="snížená",K187,0)</f>
        <v>0</v>
      </c>
      <c r="BG187" s="190">
        <f>IF(O187="zákl. přenesená",K187,0)</f>
        <v>0</v>
      </c>
      <c r="BH187" s="190">
        <f>IF(O187="sníž. přenesená",K187,0)</f>
        <v>0</v>
      </c>
      <c r="BI187" s="190">
        <f>IF(O187="nulová",K187,0)</f>
        <v>0</v>
      </c>
      <c r="BJ187" s="15" t="s">
        <v>158</v>
      </c>
      <c r="BK187" s="190">
        <f>ROUND(P187*H187,2)</f>
        <v>0</v>
      </c>
      <c r="BL187" s="15" t="s">
        <v>152</v>
      </c>
      <c r="BM187" s="189" t="s">
        <v>420</v>
      </c>
    </row>
    <row r="188" spans="2:63" s="11" customFormat="1" ht="25.9" customHeight="1">
      <c r="B188" s="160"/>
      <c r="C188" s="161"/>
      <c r="D188" s="162" t="s">
        <v>77</v>
      </c>
      <c r="E188" s="163" t="s">
        <v>421</v>
      </c>
      <c r="F188" s="163" t="s">
        <v>422</v>
      </c>
      <c r="G188" s="161"/>
      <c r="H188" s="161"/>
      <c r="I188" s="164"/>
      <c r="J188" s="164"/>
      <c r="K188" s="165">
        <f>BK188</f>
        <v>0</v>
      </c>
      <c r="L188" s="161"/>
      <c r="M188" s="166"/>
      <c r="N188" s="167"/>
      <c r="O188" s="168"/>
      <c r="P188" s="168"/>
      <c r="Q188" s="169">
        <f>Q189+Q202+Q221+Q238+Q271+Q274+Q280+Q285+Q300+Q315+Q333+Q335+Q356+Q359+Q393+Q399+Q407+Q419+Q431+Q433</f>
        <v>0</v>
      </c>
      <c r="R188" s="169">
        <f>R189+R202+R221+R238+R271+R274+R280+R285+R300+R315+R333+R335+R356+R359+R393+R399+R407+R419+R431+R433</f>
        <v>0</v>
      </c>
      <c r="S188" s="168"/>
      <c r="T188" s="170">
        <f>T189+T202+T221+T238+T271+T274+T280+T285+T300+T315+T333+T335+T356+T359+T393+T399+T407+T419+T431+T433</f>
        <v>0</v>
      </c>
      <c r="U188" s="168"/>
      <c r="V188" s="170">
        <f>V189+V202+V221+V238+V271+V274+V280+V285+V300+V315+V333+V335+V356+V359+V393+V399+V407+V419+V431+V433</f>
        <v>34.01070072000001</v>
      </c>
      <c r="W188" s="168"/>
      <c r="X188" s="171">
        <f>X189+X202+X221+X238+X271+X274+X280+X285+X300+X315+X333+X335+X356+X359+X393+X399+X407+X419+X431+X433</f>
        <v>3.496765</v>
      </c>
      <c r="AR188" s="172" t="s">
        <v>158</v>
      </c>
      <c r="AT188" s="173" t="s">
        <v>77</v>
      </c>
      <c r="AU188" s="173" t="s">
        <v>78</v>
      </c>
      <c r="AY188" s="172" t="s">
        <v>150</v>
      </c>
      <c r="BK188" s="174">
        <f>BK189+BK202+BK221+BK238+BK271+BK274+BK280+BK285+BK300+BK315+BK333+BK335+BK356+BK359+BK393+BK399+BK407+BK419+BK431+BK433</f>
        <v>0</v>
      </c>
    </row>
    <row r="189" spans="2:63" s="11" customFormat="1" ht="22.9" customHeight="1">
      <c r="B189" s="160"/>
      <c r="C189" s="161"/>
      <c r="D189" s="162" t="s">
        <v>77</v>
      </c>
      <c r="E189" s="175" t="s">
        <v>423</v>
      </c>
      <c r="F189" s="175" t="s">
        <v>424</v>
      </c>
      <c r="G189" s="161"/>
      <c r="H189" s="161"/>
      <c r="I189" s="164"/>
      <c r="J189" s="164"/>
      <c r="K189" s="176">
        <f>BK189</f>
        <v>0</v>
      </c>
      <c r="L189" s="161"/>
      <c r="M189" s="166"/>
      <c r="N189" s="167"/>
      <c r="O189" s="168"/>
      <c r="P189" s="168"/>
      <c r="Q189" s="169">
        <f>SUM(Q190:Q201)</f>
        <v>0</v>
      </c>
      <c r="R189" s="169">
        <f>SUM(R190:R201)</f>
        <v>0</v>
      </c>
      <c r="S189" s="168"/>
      <c r="T189" s="170">
        <f>SUM(T190:T201)</f>
        <v>0</v>
      </c>
      <c r="U189" s="168"/>
      <c r="V189" s="170">
        <f>SUM(V190:V201)</f>
        <v>0.055618799999999996</v>
      </c>
      <c r="W189" s="168"/>
      <c r="X189" s="171">
        <f>SUM(X190:X201)</f>
        <v>0</v>
      </c>
      <c r="AR189" s="172" t="s">
        <v>158</v>
      </c>
      <c r="AT189" s="173" t="s">
        <v>77</v>
      </c>
      <c r="AU189" s="173" t="s">
        <v>83</v>
      </c>
      <c r="AY189" s="172" t="s">
        <v>150</v>
      </c>
      <c r="BK189" s="174">
        <f>SUM(BK190:BK201)</f>
        <v>0</v>
      </c>
    </row>
    <row r="190" spans="2:65" s="1" customFormat="1" ht="24" customHeight="1">
      <c r="B190" s="31"/>
      <c r="C190" s="177" t="s">
        <v>425</v>
      </c>
      <c r="D190" s="177" t="s">
        <v>153</v>
      </c>
      <c r="E190" s="178" t="s">
        <v>426</v>
      </c>
      <c r="F190" s="179" t="s">
        <v>427</v>
      </c>
      <c r="G190" s="180" t="s">
        <v>181</v>
      </c>
      <c r="H190" s="181">
        <v>2</v>
      </c>
      <c r="I190" s="182"/>
      <c r="J190" s="182"/>
      <c r="K190" s="183">
        <f aca="true" t="shared" si="66" ref="K190:K201">ROUND(P190*H190,2)</f>
        <v>0</v>
      </c>
      <c r="L190" s="179" t="s">
        <v>157</v>
      </c>
      <c r="M190" s="35"/>
      <c r="N190" s="184" t="s">
        <v>20</v>
      </c>
      <c r="O190" s="185" t="s">
        <v>48</v>
      </c>
      <c r="P190" s="186">
        <f aca="true" t="shared" si="67" ref="P190:P201">I190+J190</f>
        <v>0</v>
      </c>
      <c r="Q190" s="186">
        <f aca="true" t="shared" si="68" ref="Q190:Q201">ROUND(I190*H190,2)</f>
        <v>0</v>
      </c>
      <c r="R190" s="186">
        <f aca="true" t="shared" si="69" ref="R190:R201">ROUND(J190*H190,2)</f>
        <v>0</v>
      </c>
      <c r="S190" s="59"/>
      <c r="T190" s="187">
        <f aca="true" t="shared" si="70" ref="T190:T201">S190*H190</f>
        <v>0</v>
      </c>
      <c r="U190" s="187">
        <v>0.01902</v>
      </c>
      <c r="V190" s="187">
        <f aca="true" t="shared" si="71" ref="V190:V201">U190*H190</f>
        <v>0.03804</v>
      </c>
      <c r="W190" s="187">
        <v>0</v>
      </c>
      <c r="X190" s="188">
        <f aca="true" t="shared" si="72" ref="X190:X201">W190*H190</f>
        <v>0</v>
      </c>
      <c r="AR190" s="189" t="s">
        <v>428</v>
      </c>
      <c r="AT190" s="189" t="s">
        <v>153</v>
      </c>
      <c r="AU190" s="189" t="s">
        <v>158</v>
      </c>
      <c r="AY190" s="15" t="s">
        <v>150</v>
      </c>
      <c r="BE190" s="190">
        <f aca="true" t="shared" si="73" ref="BE190:BE201">IF(O190="základní",K190,0)</f>
        <v>0</v>
      </c>
      <c r="BF190" s="190">
        <f aca="true" t="shared" si="74" ref="BF190:BF201">IF(O190="snížená",K190,0)</f>
        <v>0</v>
      </c>
      <c r="BG190" s="190">
        <f aca="true" t="shared" si="75" ref="BG190:BG201">IF(O190="zákl. přenesená",K190,0)</f>
        <v>0</v>
      </c>
      <c r="BH190" s="190">
        <f aca="true" t="shared" si="76" ref="BH190:BH201">IF(O190="sníž. přenesená",K190,0)</f>
        <v>0</v>
      </c>
      <c r="BI190" s="190">
        <f aca="true" t="shared" si="77" ref="BI190:BI201">IF(O190="nulová",K190,0)</f>
        <v>0</v>
      </c>
      <c r="BJ190" s="15" t="s">
        <v>158</v>
      </c>
      <c r="BK190" s="190">
        <f aca="true" t="shared" si="78" ref="BK190:BK201">ROUND(P190*H190,2)</f>
        <v>0</v>
      </c>
      <c r="BL190" s="15" t="s">
        <v>428</v>
      </c>
      <c r="BM190" s="189" t="s">
        <v>429</v>
      </c>
    </row>
    <row r="191" spans="2:65" s="1" customFormat="1" ht="24" customHeight="1">
      <c r="B191" s="31"/>
      <c r="C191" s="177" t="s">
        <v>430</v>
      </c>
      <c r="D191" s="177" t="s">
        <v>153</v>
      </c>
      <c r="E191" s="178" t="s">
        <v>431</v>
      </c>
      <c r="F191" s="179" t="s">
        <v>432</v>
      </c>
      <c r="G191" s="180" t="s">
        <v>181</v>
      </c>
      <c r="H191" s="181">
        <v>2</v>
      </c>
      <c r="I191" s="182"/>
      <c r="J191" s="182"/>
      <c r="K191" s="183">
        <f t="shared" si="66"/>
        <v>0</v>
      </c>
      <c r="L191" s="179" t="s">
        <v>157</v>
      </c>
      <c r="M191" s="35"/>
      <c r="N191" s="184" t="s">
        <v>20</v>
      </c>
      <c r="O191" s="185" t="s">
        <v>48</v>
      </c>
      <c r="P191" s="186">
        <f t="shared" si="67"/>
        <v>0</v>
      </c>
      <c r="Q191" s="186">
        <f t="shared" si="68"/>
        <v>0</v>
      </c>
      <c r="R191" s="186">
        <f t="shared" si="69"/>
        <v>0</v>
      </c>
      <c r="S191" s="59"/>
      <c r="T191" s="187">
        <f t="shared" si="70"/>
        <v>0</v>
      </c>
      <c r="U191" s="187">
        <v>0.00247</v>
      </c>
      <c r="V191" s="187">
        <f t="shared" si="71"/>
        <v>0.00494</v>
      </c>
      <c r="W191" s="187">
        <v>0</v>
      </c>
      <c r="X191" s="188">
        <f t="shared" si="72"/>
        <v>0</v>
      </c>
      <c r="AR191" s="189" t="s">
        <v>428</v>
      </c>
      <c r="AT191" s="189" t="s">
        <v>153</v>
      </c>
      <c r="AU191" s="189" t="s">
        <v>158</v>
      </c>
      <c r="AY191" s="15" t="s">
        <v>150</v>
      </c>
      <c r="BE191" s="190">
        <f t="shared" si="73"/>
        <v>0</v>
      </c>
      <c r="BF191" s="190">
        <f t="shared" si="74"/>
        <v>0</v>
      </c>
      <c r="BG191" s="190">
        <f t="shared" si="75"/>
        <v>0</v>
      </c>
      <c r="BH191" s="190">
        <f t="shared" si="76"/>
        <v>0</v>
      </c>
      <c r="BI191" s="190">
        <f t="shared" si="77"/>
        <v>0</v>
      </c>
      <c r="BJ191" s="15" t="s">
        <v>158</v>
      </c>
      <c r="BK191" s="190">
        <f t="shared" si="78"/>
        <v>0</v>
      </c>
      <c r="BL191" s="15" t="s">
        <v>428</v>
      </c>
      <c r="BM191" s="189" t="s">
        <v>433</v>
      </c>
    </row>
    <row r="192" spans="2:65" s="1" customFormat="1" ht="24" customHeight="1">
      <c r="B192" s="31"/>
      <c r="C192" s="177" t="s">
        <v>434</v>
      </c>
      <c r="D192" s="177" t="s">
        <v>153</v>
      </c>
      <c r="E192" s="178" t="s">
        <v>435</v>
      </c>
      <c r="F192" s="179" t="s">
        <v>436</v>
      </c>
      <c r="G192" s="180" t="s">
        <v>240</v>
      </c>
      <c r="H192" s="181">
        <v>3.74</v>
      </c>
      <c r="I192" s="182"/>
      <c r="J192" s="182"/>
      <c r="K192" s="183">
        <f t="shared" si="66"/>
        <v>0</v>
      </c>
      <c r="L192" s="179" t="s">
        <v>157</v>
      </c>
      <c r="M192" s="35"/>
      <c r="N192" s="184" t="s">
        <v>20</v>
      </c>
      <c r="O192" s="185" t="s">
        <v>48</v>
      </c>
      <c r="P192" s="186">
        <f t="shared" si="67"/>
        <v>0</v>
      </c>
      <c r="Q192" s="186">
        <f t="shared" si="68"/>
        <v>0</v>
      </c>
      <c r="R192" s="186">
        <f t="shared" si="69"/>
        <v>0</v>
      </c>
      <c r="S192" s="59"/>
      <c r="T192" s="187">
        <f t="shared" si="70"/>
        <v>0</v>
      </c>
      <c r="U192" s="187">
        <v>0.0011</v>
      </c>
      <c r="V192" s="187">
        <f t="shared" si="71"/>
        <v>0.0041140000000000005</v>
      </c>
      <c r="W192" s="187">
        <v>0</v>
      </c>
      <c r="X192" s="188">
        <f t="shared" si="72"/>
        <v>0</v>
      </c>
      <c r="AR192" s="189" t="s">
        <v>428</v>
      </c>
      <c r="AT192" s="189" t="s">
        <v>153</v>
      </c>
      <c r="AU192" s="189" t="s">
        <v>158</v>
      </c>
      <c r="AY192" s="15" t="s">
        <v>150</v>
      </c>
      <c r="BE192" s="190">
        <f t="shared" si="73"/>
        <v>0</v>
      </c>
      <c r="BF192" s="190">
        <f t="shared" si="74"/>
        <v>0</v>
      </c>
      <c r="BG192" s="190">
        <f t="shared" si="75"/>
        <v>0</v>
      </c>
      <c r="BH192" s="190">
        <f t="shared" si="76"/>
        <v>0</v>
      </c>
      <c r="BI192" s="190">
        <f t="shared" si="77"/>
        <v>0</v>
      </c>
      <c r="BJ192" s="15" t="s">
        <v>158</v>
      </c>
      <c r="BK192" s="190">
        <f t="shared" si="78"/>
        <v>0</v>
      </c>
      <c r="BL192" s="15" t="s">
        <v>428</v>
      </c>
      <c r="BM192" s="189" t="s">
        <v>437</v>
      </c>
    </row>
    <row r="193" spans="2:65" s="1" customFormat="1" ht="24" customHeight="1">
      <c r="B193" s="31"/>
      <c r="C193" s="177" t="s">
        <v>438</v>
      </c>
      <c r="D193" s="177" t="s">
        <v>153</v>
      </c>
      <c r="E193" s="178" t="s">
        <v>439</v>
      </c>
      <c r="F193" s="179" t="s">
        <v>440</v>
      </c>
      <c r="G193" s="180" t="s">
        <v>240</v>
      </c>
      <c r="H193" s="181">
        <v>4.79</v>
      </c>
      <c r="I193" s="182"/>
      <c r="J193" s="182"/>
      <c r="K193" s="183">
        <f t="shared" si="66"/>
        <v>0</v>
      </c>
      <c r="L193" s="179" t="s">
        <v>157</v>
      </c>
      <c r="M193" s="35"/>
      <c r="N193" s="184" t="s">
        <v>20</v>
      </c>
      <c r="O193" s="185" t="s">
        <v>48</v>
      </c>
      <c r="P193" s="186">
        <f t="shared" si="67"/>
        <v>0</v>
      </c>
      <c r="Q193" s="186">
        <f t="shared" si="68"/>
        <v>0</v>
      </c>
      <c r="R193" s="186">
        <f t="shared" si="69"/>
        <v>0</v>
      </c>
      <c r="S193" s="59"/>
      <c r="T193" s="187">
        <f t="shared" si="70"/>
        <v>0</v>
      </c>
      <c r="U193" s="187">
        <v>0.00029</v>
      </c>
      <c r="V193" s="187">
        <f t="shared" si="71"/>
        <v>0.0013891</v>
      </c>
      <c r="W193" s="187">
        <v>0</v>
      </c>
      <c r="X193" s="188">
        <f t="shared" si="72"/>
        <v>0</v>
      </c>
      <c r="AR193" s="189" t="s">
        <v>428</v>
      </c>
      <c r="AT193" s="189" t="s">
        <v>153</v>
      </c>
      <c r="AU193" s="189" t="s">
        <v>158</v>
      </c>
      <c r="AY193" s="15" t="s">
        <v>150</v>
      </c>
      <c r="BE193" s="190">
        <f t="shared" si="73"/>
        <v>0</v>
      </c>
      <c r="BF193" s="190">
        <f t="shared" si="74"/>
        <v>0</v>
      </c>
      <c r="BG193" s="190">
        <f t="shared" si="75"/>
        <v>0</v>
      </c>
      <c r="BH193" s="190">
        <f t="shared" si="76"/>
        <v>0</v>
      </c>
      <c r="BI193" s="190">
        <f t="shared" si="77"/>
        <v>0</v>
      </c>
      <c r="BJ193" s="15" t="s">
        <v>158</v>
      </c>
      <c r="BK193" s="190">
        <f t="shared" si="78"/>
        <v>0</v>
      </c>
      <c r="BL193" s="15" t="s">
        <v>428</v>
      </c>
      <c r="BM193" s="189" t="s">
        <v>441</v>
      </c>
    </row>
    <row r="194" spans="2:65" s="1" customFormat="1" ht="24" customHeight="1">
      <c r="B194" s="31"/>
      <c r="C194" s="177" t="s">
        <v>442</v>
      </c>
      <c r="D194" s="177" t="s">
        <v>153</v>
      </c>
      <c r="E194" s="178" t="s">
        <v>443</v>
      </c>
      <c r="F194" s="179" t="s">
        <v>444</v>
      </c>
      <c r="G194" s="180" t="s">
        <v>240</v>
      </c>
      <c r="H194" s="181">
        <v>18.58</v>
      </c>
      <c r="I194" s="182"/>
      <c r="J194" s="182"/>
      <c r="K194" s="183">
        <f t="shared" si="66"/>
        <v>0</v>
      </c>
      <c r="L194" s="179" t="s">
        <v>157</v>
      </c>
      <c r="M194" s="35"/>
      <c r="N194" s="184" t="s">
        <v>20</v>
      </c>
      <c r="O194" s="185" t="s">
        <v>48</v>
      </c>
      <c r="P194" s="186">
        <f t="shared" si="67"/>
        <v>0</v>
      </c>
      <c r="Q194" s="186">
        <f t="shared" si="68"/>
        <v>0</v>
      </c>
      <c r="R194" s="186">
        <f t="shared" si="69"/>
        <v>0</v>
      </c>
      <c r="S194" s="59"/>
      <c r="T194" s="187">
        <f t="shared" si="70"/>
        <v>0</v>
      </c>
      <c r="U194" s="187">
        <v>0.00035</v>
      </c>
      <c r="V194" s="187">
        <f t="shared" si="71"/>
        <v>0.006502999999999999</v>
      </c>
      <c r="W194" s="187">
        <v>0</v>
      </c>
      <c r="X194" s="188">
        <f t="shared" si="72"/>
        <v>0</v>
      </c>
      <c r="AR194" s="189" t="s">
        <v>428</v>
      </c>
      <c r="AT194" s="189" t="s">
        <v>153</v>
      </c>
      <c r="AU194" s="189" t="s">
        <v>158</v>
      </c>
      <c r="AY194" s="15" t="s">
        <v>150</v>
      </c>
      <c r="BE194" s="190">
        <f t="shared" si="73"/>
        <v>0</v>
      </c>
      <c r="BF194" s="190">
        <f t="shared" si="74"/>
        <v>0</v>
      </c>
      <c r="BG194" s="190">
        <f t="shared" si="75"/>
        <v>0</v>
      </c>
      <c r="BH194" s="190">
        <f t="shared" si="76"/>
        <v>0</v>
      </c>
      <c r="BI194" s="190">
        <f t="shared" si="77"/>
        <v>0</v>
      </c>
      <c r="BJ194" s="15" t="s">
        <v>158</v>
      </c>
      <c r="BK194" s="190">
        <f t="shared" si="78"/>
        <v>0</v>
      </c>
      <c r="BL194" s="15" t="s">
        <v>428</v>
      </c>
      <c r="BM194" s="189" t="s">
        <v>445</v>
      </c>
    </row>
    <row r="195" spans="2:65" s="1" customFormat="1" ht="24" customHeight="1">
      <c r="B195" s="31"/>
      <c r="C195" s="177" t="s">
        <v>446</v>
      </c>
      <c r="D195" s="177" t="s">
        <v>153</v>
      </c>
      <c r="E195" s="178" t="s">
        <v>447</v>
      </c>
      <c r="F195" s="179" t="s">
        <v>448</v>
      </c>
      <c r="G195" s="180" t="s">
        <v>240</v>
      </c>
      <c r="H195" s="181">
        <v>1.11</v>
      </c>
      <c r="I195" s="182"/>
      <c r="J195" s="182"/>
      <c r="K195" s="183">
        <f t="shared" si="66"/>
        <v>0</v>
      </c>
      <c r="L195" s="179" t="s">
        <v>157</v>
      </c>
      <c r="M195" s="35"/>
      <c r="N195" s="184" t="s">
        <v>20</v>
      </c>
      <c r="O195" s="185" t="s">
        <v>48</v>
      </c>
      <c r="P195" s="186">
        <f t="shared" si="67"/>
        <v>0</v>
      </c>
      <c r="Q195" s="186">
        <f t="shared" si="68"/>
        <v>0</v>
      </c>
      <c r="R195" s="186">
        <f t="shared" si="69"/>
        <v>0</v>
      </c>
      <c r="S195" s="59"/>
      <c r="T195" s="187">
        <f t="shared" si="70"/>
        <v>0</v>
      </c>
      <c r="U195" s="187">
        <v>0.00057</v>
      </c>
      <c r="V195" s="187">
        <f t="shared" si="71"/>
        <v>0.0006327</v>
      </c>
      <c r="W195" s="187">
        <v>0</v>
      </c>
      <c r="X195" s="188">
        <f t="shared" si="72"/>
        <v>0</v>
      </c>
      <c r="AR195" s="189" t="s">
        <v>428</v>
      </c>
      <c r="AT195" s="189" t="s">
        <v>153</v>
      </c>
      <c r="AU195" s="189" t="s">
        <v>158</v>
      </c>
      <c r="AY195" s="15" t="s">
        <v>150</v>
      </c>
      <c r="BE195" s="190">
        <f t="shared" si="73"/>
        <v>0</v>
      </c>
      <c r="BF195" s="190">
        <f t="shared" si="74"/>
        <v>0</v>
      </c>
      <c r="BG195" s="190">
        <f t="shared" si="75"/>
        <v>0</v>
      </c>
      <c r="BH195" s="190">
        <f t="shared" si="76"/>
        <v>0</v>
      </c>
      <c r="BI195" s="190">
        <f t="shared" si="77"/>
        <v>0</v>
      </c>
      <c r="BJ195" s="15" t="s">
        <v>158</v>
      </c>
      <c r="BK195" s="190">
        <f t="shared" si="78"/>
        <v>0</v>
      </c>
      <c r="BL195" s="15" t="s">
        <v>428</v>
      </c>
      <c r="BM195" s="189" t="s">
        <v>449</v>
      </c>
    </row>
    <row r="196" spans="2:65" s="1" customFormat="1" ht="24" customHeight="1">
      <c r="B196" s="31"/>
      <c r="C196" s="177" t="s">
        <v>450</v>
      </c>
      <c r="D196" s="177" t="s">
        <v>153</v>
      </c>
      <c r="E196" s="178" t="s">
        <v>451</v>
      </c>
      <c r="F196" s="179" t="s">
        <v>452</v>
      </c>
      <c r="G196" s="180" t="s">
        <v>181</v>
      </c>
      <c r="H196" s="181">
        <v>5</v>
      </c>
      <c r="I196" s="182"/>
      <c r="J196" s="182"/>
      <c r="K196" s="183">
        <f t="shared" si="66"/>
        <v>0</v>
      </c>
      <c r="L196" s="179" t="s">
        <v>157</v>
      </c>
      <c r="M196" s="35"/>
      <c r="N196" s="184" t="s">
        <v>20</v>
      </c>
      <c r="O196" s="185" t="s">
        <v>48</v>
      </c>
      <c r="P196" s="186">
        <f t="shared" si="67"/>
        <v>0</v>
      </c>
      <c r="Q196" s="186">
        <f t="shared" si="68"/>
        <v>0</v>
      </c>
      <c r="R196" s="186">
        <f t="shared" si="69"/>
        <v>0</v>
      </c>
      <c r="S196" s="59"/>
      <c r="T196" s="187">
        <f t="shared" si="70"/>
        <v>0</v>
      </c>
      <c r="U196" s="187">
        <v>0</v>
      </c>
      <c r="V196" s="187">
        <f t="shared" si="71"/>
        <v>0</v>
      </c>
      <c r="W196" s="187">
        <v>0</v>
      </c>
      <c r="X196" s="188">
        <f t="shared" si="72"/>
        <v>0</v>
      </c>
      <c r="AR196" s="189" t="s">
        <v>428</v>
      </c>
      <c r="AT196" s="189" t="s">
        <v>153</v>
      </c>
      <c r="AU196" s="189" t="s">
        <v>158</v>
      </c>
      <c r="AY196" s="15" t="s">
        <v>150</v>
      </c>
      <c r="BE196" s="190">
        <f t="shared" si="73"/>
        <v>0</v>
      </c>
      <c r="BF196" s="190">
        <f t="shared" si="74"/>
        <v>0</v>
      </c>
      <c r="BG196" s="190">
        <f t="shared" si="75"/>
        <v>0</v>
      </c>
      <c r="BH196" s="190">
        <f t="shared" si="76"/>
        <v>0</v>
      </c>
      <c r="BI196" s="190">
        <f t="shared" si="77"/>
        <v>0</v>
      </c>
      <c r="BJ196" s="15" t="s">
        <v>158</v>
      </c>
      <c r="BK196" s="190">
        <f t="shared" si="78"/>
        <v>0</v>
      </c>
      <c r="BL196" s="15" t="s">
        <v>428</v>
      </c>
      <c r="BM196" s="189" t="s">
        <v>453</v>
      </c>
    </row>
    <row r="197" spans="2:65" s="1" customFormat="1" ht="24" customHeight="1">
      <c r="B197" s="31"/>
      <c r="C197" s="177" t="s">
        <v>454</v>
      </c>
      <c r="D197" s="177" t="s">
        <v>153</v>
      </c>
      <c r="E197" s="178" t="s">
        <v>455</v>
      </c>
      <c r="F197" s="179" t="s">
        <v>456</v>
      </c>
      <c r="G197" s="180" t="s">
        <v>181</v>
      </c>
      <c r="H197" s="181">
        <v>5</v>
      </c>
      <c r="I197" s="182"/>
      <c r="J197" s="182"/>
      <c r="K197" s="183">
        <f t="shared" si="66"/>
        <v>0</v>
      </c>
      <c r="L197" s="179" t="s">
        <v>157</v>
      </c>
      <c r="M197" s="35"/>
      <c r="N197" s="184" t="s">
        <v>20</v>
      </c>
      <c r="O197" s="185" t="s">
        <v>48</v>
      </c>
      <c r="P197" s="186">
        <f t="shared" si="67"/>
        <v>0</v>
      </c>
      <c r="Q197" s="186">
        <f t="shared" si="68"/>
        <v>0</v>
      </c>
      <c r="R197" s="186">
        <f t="shared" si="69"/>
        <v>0</v>
      </c>
      <c r="S197" s="59"/>
      <c r="T197" s="187">
        <f t="shared" si="70"/>
        <v>0</v>
      </c>
      <c r="U197" s="187">
        <v>0</v>
      </c>
      <c r="V197" s="187">
        <f t="shared" si="71"/>
        <v>0</v>
      </c>
      <c r="W197" s="187">
        <v>0</v>
      </c>
      <c r="X197" s="188">
        <f t="shared" si="72"/>
        <v>0</v>
      </c>
      <c r="AR197" s="189" t="s">
        <v>428</v>
      </c>
      <c r="AT197" s="189" t="s">
        <v>153</v>
      </c>
      <c r="AU197" s="189" t="s">
        <v>158</v>
      </c>
      <c r="AY197" s="15" t="s">
        <v>150</v>
      </c>
      <c r="BE197" s="190">
        <f t="shared" si="73"/>
        <v>0</v>
      </c>
      <c r="BF197" s="190">
        <f t="shared" si="74"/>
        <v>0</v>
      </c>
      <c r="BG197" s="190">
        <f t="shared" si="75"/>
        <v>0</v>
      </c>
      <c r="BH197" s="190">
        <f t="shared" si="76"/>
        <v>0</v>
      </c>
      <c r="BI197" s="190">
        <f t="shared" si="77"/>
        <v>0</v>
      </c>
      <c r="BJ197" s="15" t="s">
        <v>158</v>
      </c>
      <c r="BK197" s="190">
        <f t="shared" si="78"/>
        <v>0</v>
      </c>
      <c r="BL197" s="15" t="s">
        <v>428</v>
      </c>
      <c r="BM197" s="189" t="s">
        <v>457</v>
      </c>
    </row>
    <row r="198" spans="2:65" s="1" customFormat="1" ht="24" customHeight="1">
      <c r="B198" s="31"/>
      <c r="C198" s="177" t="s">
        <v>458</v>
      </c>
      <c r="D198" s="177" t="s">
        <v>153</v>
      </c>
      <c r="E198" s="178" t="s">
        <v>459</v>
      </c>
      <c r="F198" s="179" t="s">
        <v>460</v>
      </c>
      <c r="G198" s="180" t="s">
        <v>181</v>
      </c>
      <c r="H198" s="181">
        <v>5</v>
      </c>
      <c r="I198" s="182"/>
      <c r="J198" s="182"/>
      <c r="K198" s="183">
        <f t="shared" si="66"/>
        <v>0</v>
      </c>
      <c r="L198" s="179" t="s">
        <v>157</v>
      </c>
      <c r="M198" s="35"/>
      <c r="N198" s="184" t="s">
        <v>20</v>
      </c>
      <c r="O198" s="185" t="s">
        <v>48</v>
      </c>
      <c r="P198" s="186">
        <f t="shared" si="67"/>
        <v>0</v>
      </c>
      <c r="Q198" s="186">
        <f t="shared" si="68"/>
        <v>0</v>
      </c>
      <c r="R198" s="186">
        <f t="shared" si="69"/>
        <v>0</v>
      </c>
      <c r="S198" s="59"/>
      <c r="T198" s="187">
        <f t="shared" si="70"/>
        <v>0</v>
      </c>
      <c r="U198" s="187">
        <v>0</v>
      </c>
      <c r="V198" s="187">
        <f t="shared" si="71"/>
        <v>0</v>
      </c>
      <c r="W198" s="187">
        <v>0</v>
      </c>
      <c r="X198" s="188">
        <f t="shared" si="72"/>
        <v>0</v>
      </c>
      <c r="AR198" s="189" t="s">
        <v>428</v>
      </c>
      <c r="AT198" s="189" t="s">
        <v>153</v>
      </c>
      <c r="AU198" s="189" t="s">
        <v>158</v>
      </c>
      <c r="AY198" s="15" t="s">
        <v>150</v>
      </c>
      <c r="BE198" s="190">
        <f t="shared" si="73"/>
        <v>0</v>
      </c>
      <c r="BF198" s="190">
        <f t="shared" si="74"/>
        <v>0</v>
      </c>
      <c r="BG198" s="190">
        <f t="shared" si="75"/>
        <v>0</v>
      </c>
      <c r="BH198" s="190">
        <f t="shared" si="76"/>
        <v>0</v>
      </c>
      <c r="BI198" s="190">
        <f t="shared" si="77"/>
        <v>0</v>
      </c>
      <c r="BJ198" s="15" t="s">
        <v>158</v>
      </c>
      <c r="BK198" s="190">
        <f t="shared" si="78"/>
        <v>0</v>
      </c>
      <c r="BL198" s="15" t="s">
        <v>428</v>
      </c>
      <c r="BM198" s="189" t="s">
        <v>461</v>
      </c>
    </row>
    <row r="199" spans="2:65" s="1" customFormat="1" ht="24" customHeight="1">
      <c r="B199" s="31"/>
      <c r="C199" s="177" t="s">
        <v>462</v>
      </c>
      <c r="D199" s="177" t="s">
        <v>153</v>
      </c>
      <c r="E199" s="178" t="s">
        <v>463</v>
      </c>
      <c r="F199" s="179" t="s">
        <v>464</v>
      </c>
      <c r="G199" s="180" t="s">
        <v>240</v>
      </c>
      <c r="H199" s="181">
        <v>100</v>
      </c>
      <c r="I199" s="182"/>
      <c r="J199" s="182"/>
      <c r="K199" s="183">
        <f t="shared" si="66"/>
        <v>0</v>
      </c>
      <c r="L199" s="179" t="s">
        <v>157</v>
      </c>
      <c r="M199" s="35"/>
      <c r="N199" s="184" t="s">
        <v>20</v>
      </c>
      <c r="O199" s="185" t="s">
        <v>48</v>
      </c>
      <c r="P199" s="186">
        <f t="shared" si="67"/>
        <v>0</v>
      </c>
      <c r="Q199" s="186">
        <f t="shared" si="68"/>
        <v>0</v>
      </c>
      <c r="R199" s="186">
        <f t="shared" si="69"/>
        <v>0</v>
      </c>
      <c r="S199" s="59"/>
      <c r="T199" s="187">
        <f t="shared" si="70"/>
        <v>0</v>
      </c>
      <c r="U199" s="187">
        <v>0</v>
      </c>
      <c r="V199" s="187">
        <f t="shared" si="71"/>
        <v>0</v>
      </c>
      <c r="W199" s="187">
        <v>0</v>
      </c>
      <c r="X199" s="188">
        <f t="shared" si="72"/>
        <v>0</v>
      </c>
      <c r="AR199" s="189" t="s">
        <v>428</v>
      </c>
      <c r="AT199" s="189" t="s">
        <v>153</v>
      </c>
      <c r="AU199" s="189" t="s">
        <v>158</v>
      </c>
      <c r="AY199" s="15" t="s">
        <v>150</v>
      </c>
      <c r="BE199" s="190">
        <f t="shared" si="73"/>
        <v>0</v>
      </c>
      <c r="BF199" s="190">
        <f t="shared" si="74"/>
        <v>0</v>
      </c>
      <c r="BG199" s="190">
        <f t="shared" si="75"/>
        <v>0</v>
      </c>
      <c r="BH199" s="190">
        <f t="shared" si="76"/>
        <v>0</v>
      </c>
      <c r="BI199" s="190">
        <f t="shared" si="77"/>
        <v>0</v>
      </c>
      <c r="BJ199" s="15" t="s">
        <v>158</v>
      </c>
      <c r="BK199" s="190">
        <f t="shared" si="78"/>
        <v>0</v>
      </c>
      <c r="BL199" s="15" t="s">
        <v>428</v>
      </c>
      <c r="BM199" s="189" t="s">
        <v>465</v>
      </c>
    </row>
    <row r="200" spans="2:65" s="1" customFormat="1" ht="24" customHeight="1">
      <c r="B200" s="31"/>
      <c r="C200" s="177" t="s">
        <v>466</v>
      </c>
      <c r="D200" s="177" t="s">
        <v>153</v>
      </c>
      <c r="E200" s="178" t="s">
        <v>467</v>
      </c>
      <c r="F200" s="179" t="s">
        <v>468</v>
      </c>
      <c r="G200" s="180" t="s">
        <v>240</v>
      </c>
      <c r="H200" s="181">
        <v>20</v>
      </c>
      <c r="I200" s="182"/>
      <c r="J200" s="182"/>
      <c r="K200" s="183">
        <f t="shared" si="66"/>
        <v>0</v>
      </c>
      <c r="L200" s="179" t="s">
        <v>157</v>
      </c>
      <c r="M200" s="35"/>
      <c r="N200" s="184" t="s">
        <v>20</v>
      </c>
      <c r="O200" s="185" t="s">
        <v>48</v>
      </c>
      <c r="P200" s="186">
        <f t="shared" si="67"/>
        <v>0</v>
      </c>
      <c r="Q200" s="186">
        <f t="shared" si="68"/>
        <v>0</v>
      </c>
      <c r="R200" s="186">
        <f t="shared" si="69"/>
        <v>0</v>
      </c>
      <c r="S200" s="59"/>
      <c r="T200" s="187">
        <f t="shared" si="70"/>
        <v>0</v>
      </c>
      <c r="U200" s="187">
        <v>0</v>
      </c>
      <c r="V200" s="187">
        <f t="shared" si="71"/>
        <v>0</v>
      </c>
      <c r="W200" s="187">
        <v>0</v>
      </c>
      <c r="X200" s="188">
        <f t="shared" si="72"/>
        <v>0</v>
      </c>
      <c r="AR200" s="189" t="s">
        <v>428</v>
      </c>
      <c r="AT200" s="189" t="s">
        <v>153</v>
      </c>
      <c r="AU200" s="189" t="s">
        <v>158</v>
      </c>
      <c r="AY200" s="15" t="s">
        <v>150</v>
      </c>
      <c r="BE200" s="190">
        <f t="shared" si="73"/>
        <v>0</v>
      </c>
      <c r="BF200" s="190">
        <f t="shared" si="74"/>
        <v>0</v>
      </c>
      <c r="BG200" s="190">
        <f t="shared" si="75"/>
        <v>0</v>
      </c>
      <c r="BH200" s="190">
        <f t="shared" si="76"/>
        <v>0</v>
      </c>
      <c r="BI200" s="190">
        <f t="shared" si="77"/>
        <v>0</v>
      </c>
      <c r="BJ200" s="15" t="s">
        <v>158</v>
      </c>
      <c r="BK200" s="190">
        <f t="shared" si="78"/>
        <v>0</v>
      </c>
      <c r="BL200" s="15" t="s">
        <v>428</v>
      </c>
      <c r="BM200" s="189" t="s">
        <v>469</v>
      </c>
    </row>
    <row r="201" spans="2:65" s="1" customFormat="1" ht="24" customHeight="1">
      <c r="B201" s="31"/>
      <c r="C201" s="177" t="s">
        <v>470</v>
      </c>
      <c r="D201" s="177" t="s">
        <v>153</v>
      </c>
      <c r="E201" s="178" t="s">
        <v>471</v>
      </c>
      <c r="F201" s="179" t="s">
        <v>472</v>
      </c>
      <c r="G201" s="180" t="s">
        <v>187</v>
      </c>
      <c r="H201" s="181">
        <v>0.056</v>
      </c>
      <c r="I201" s="182"/>
      <c r="J201" s="182"/>
      <c r="K201" s="183">
        <f t="shared" si="66"/>
        <v>0</v>
      </c>
      <c r="L201" s="179" t="s">
        <v>157</v>
      </c>
      <c r="M201" s="35"/>
      <c r="N201" s="184" t="s">
        <v>20</v>
      </c>
      <c r="O201" s="185" t="s">
        <v>48</v>
      </c>
      <c r="P201" s="186">
        <f t="shared" si="67"/>
        <v>0</v>
      </c>
      <c r="Q201" s="186">
        <f t="shared" si="68"/>
        <v>0</v>
      </c>
      <c r="R201" s="186">
        <f t="shared" si="69"/>
        <v>0</v>
      </c>
      <c r="S201" s="59"/>
      <c r="T201" s="187">
        <f t="shared" si="70"/>
        <v>0</v>
      </c>
      <c r="U201" s="187">
        <v>0</v>
      </c>
      <c r="V201" s="187">
        <f t="shared" si="71"/>
        <v>0</v>
      </c>
      <c r="W201" s="187">
        <v>0</v>
      </c>
      <c r="X201" s="188">
        <f t="shared" si="72"/>
        <v>0</v>
      </c>
      <c r="AR201" s="189" t="s">
        <v>428</v>
      </c>
      <c r="AT201" s="189" t="s">
        <v>153</v>
      </c>
      <c r="AU201" s="189" t="s">
        <v>158</v>
      </c>
      <c r="AY201" s="15" t="s">
        <v>150</v>
      </c>
      <c r="BE201" s="190">
        <f t="shared" si="73"/>
        <v>0</v>
      </c>
      <c r="BF201" s="190">
        <f t="shared" si="74"/>
        <v>0</v>
      </c>
      <c r="BG201" s="190">
        <f t="shared" si="75"/>
        <v>0</v>
      </c>
      <c r="BH201" s="190">
        <f t="shared" si="76"/>
        <v>0</v>
      </c>
      <c r="BI201" s="190">
        <f t="shared" si="77"/>
        <v>0</v>
      </c>
      <c r="BJ201" s="15" t="s">
        <v>158</v>
      </c>
      <c r="BK201" s="190">
        <f t="shared" si="78"/>
        <v>0</v>
      </c>
      <c r="BL201" s="15" t="s">
        <v>428</v>
      </c>
      <c r="BM201" s="189" t="s">
        <v>473</v>
      </c>
    </row>
    <row r="202" spans="2:63" s="11" customFormat="1" ht="22.9" customHeight="1">
      <c r="B202" s="160"/>
      <c r="C202" s="161"/>
      <c r="D202" s="162" t="s">
        <v>77</v>
      </c>
      <c r="E202" s="175" t="s">
        <v>474</v>
      </c>
      <c r="F202" s="175" t="s">
        <v>475</v>
      </c>
      <c r="G202" s="161"/>
      <c r="H202" s="161"/>
      <c r="I202" s="164"/>
      <c r="J202" s="164"/>
      <c r="K202" s="176">
        <f>BK202</f>
        <v>0</v>
      </c>
      <c r="L202" s="161"/>
      <c r="M202" s="166"/>
      <c r="N202" s="167"/>
      <c r="O202" s="168"/>
      <c r="P202" s="168"/>
      <c r="Q202" s="169">
        <f>SUM(Q203:Q220)</f>
        <v>0</v>
      </c>
      <c r="R202" s="169">
        <f>SUM(R203:R220)</f>
        <v>0</v>
      </c>
      <c r="S202" s="168"/>
      <c r="T202" s="170">
        <f>SUM(T203:T220)</f>
        <v>0</v>
      </c>
      <c r="U202" s="168"/>
      <c r="V202" s="170">
        <f>SUM(V203:V220)</f>
        <v>0.1100031</v>
      </c>
      <c r="W202" s="168"/>
      <c r="X202" s="171">
        <f>SUM(X203:X220)</f>
        <v>0</v>
      </c>
      <c r="AR202" s="172" t="s">
        <v>158</v>
      </c>
      <c r="AT202" s="173" t="s">
        <v>77</v>
      </c>
      <c r="AU202" s="173" t="s">
        <v>83</v>
      </c>
      <c r="AY202" s="172" t="s">
        <v>150</v>
      </c>
      <c r="BK202" s="174">
        <f>SUM(BK203:BK220)</f>
        <v>0</v>
      </c>
    </row>
    <row r="203" spans="2:65" s="1" customFormat="1" ht="24" customHeight="1">
      <c r="B203" s="31"/>
      <c r="C203" s="177" t="s">
        <v>476</v>
      </c>
      <c r="D203" s="177" t="s">
        <v>153</v>
      </c>
      <c r="E203" s="178" t="s">
        <v>477</v>
      </c>
      <c r="F203" s="179" t="s">
        <v>478</v>
      </c>
      <c r="G203" s="180" t="s">
        <v>240</v>
      </c>
      <c r="H203" s="181">
        <v>8.21</v>
      </c>
      <c r="I203" s="182"/>
      <c r="J203" s="182"/>
      <c r="K203" s="183">
        <f aca="true" t="shared" si="79" ref="K203:K220">ROUND(P203*H203,2)</f>
        <v>0</v>
      </c>
      <c r="L203" s="179" t="s">
        <v>157</v>
      </c>
      <c r="M203" s="35"/>
      <c r="N203" s="184" t="s">
        <v>20</v>
      </c>
      <c r="O203" s="185" t="s">
        <v>48</v>
      </c>
      <c r="P203" s="186">
        <f aca="true" t="shared" si="80" ref="P203:P220">I203+J203</f>
        <v>0</v>
      </c>
      <c r="Q203" s="186">
        <f aca="true" t="shared" si="81" ref="Q203:Q220">ROUND(I203*H203,2)</f>
        <v>0</v>
      </c>
      <c r="R203" s="186">
        <f aca="true" t="shared" si="82" ref="R203:R220">ROUND(J203*H203,2)</f>
        <v>0</v>
      </c>
      <c r="S203" s="59"/>
      <c r="T203" s="187">
        <f aca="true" t="shared" si="83" ref="T203:T220">S203*H203</f>
        <v>0</v>
      </c>
      <c r="U203" s="187">
        <v>0.00309</v>
      </c>
      <c r="V203" s="187">
        <f aca="true" t="shared" si="84" ref="V203:V220">U203*H203</f>
        <v>0.025368900000000003</v>
      </c>
      <c r="W203" s="187">
        <v>0</v>
      </c>
      <c r="X203" s="188">
        <f aca="true" t="shared" si="85" ref="X203:X220">W203*H203</f>
        <v>0</v>
      </c>
      <c r="AR203" s="189" t="s">
        <v>428</v>
      </c>
      <c r="AT203" s="189" t="s">
        <v>153</v>
      </c>
      <c r="AU203" s="189" t="s">
        <v>158</v>
      </c>
      <c r="AY203" s="15" t="s">
        <v>150</v>
      </c>
      <c r="BE203" s="190">
        <f aca="true" t="shared" si="86" ref="BE203:BE220">IF(O203="základní",K203,0)</f>
        <v>0</v>
      </c>
      <c r="BF203" s="190">
        <f aca="true" t="shared" si="87" ref="BF203:BF220">IF(O203="snížená",K203,0)</f>
        <v>0</v>
      </c>
      <c r="BG203" s="190">
        <f aca="true" t="shared" si="88" ref="BG203:BG220">IF(O203="zákl. přenesená",K203,0)</f>
        <v>0</v>
      </c>
      <c r="BH203" s="190">
        <f aca="true" t="shared" si="89" ref="BH203:BH220">IF(O203="sníž. přenesená",K203,0)</f>
        <v>0</v>
      </c>
      <c r="BI203" s="190">
        <f aca="true" t="shared" si="90" ref="BI203:BI220">IF(O203="nulová",K203,0)</f>
        <v>0</v>
      </c>
      <c r="BJ203" s="15" t="s">
        <v>158</v>
      </c>
      <c r="BK203" s="190">
        <f aca="true" t="shared" si="91" ref="BK203:BK220">ROUND(P203*H203,2)</f>
        <v>0</v>
      </c>
      <c r="BL203" s="15" t="s">
        <v>428</v>
      </c>
      <c r="BM203" s="189" t="s">
        <v>479</v>
      </c>
    </row>
    <row r="204" spans="2:65" s="1" customFormat="1" ht="24" customHeight="1">
      <c r="B204" s="31"/>
      <c r="C204" s="177" t="s">
        <v>480</v>
      </c>
      <c r="D204" s="177" t="s">
        <v>153</v>
      </c>
      <c r="E204" s="178" t="s">
        <v>481</v>
      </c>
      <c r="F204" s="179" t="s">
        <v>482</v>
      </c>
      <c r="G204" s="180" t="s">
        <v>181</v>
      </c>
      <c r="H204" s="181">
        <v>2</v>
      </c>
      <c r="I204" s="182"/>
      <c r="J204" s="182"/>
      <c r="K204" s="183">
        <f t="shared" si="79"/>
        <v>0</v>
      </c>
      <c r="L204" s="179" t="s">
        <v>157</v>
      </c>
      <c r="M204" s="35"/>
      <c r="N204" s="184" t="s">
        <v>20</v>
      </c>
      <c r="O204" s="185" t="s">
        <v>48</v>
      </c>
      <c r="P204" s="186">
        <f t="shared" si="80"/>
        <v>0</v>
      </c>
      <c r="Q204" s="186">
        <f t="shared" si="81"/>
        <v>0</v>
      </c>
      <c r="R204" s="186">
        <f t="shared" si="82"/>
        <v>0</v>
      </c>
      <c r="S204" s="59"/>
      <c r="T204" s="187">
        <f t="shared" si="83"/>
        <v>0</v>
      </c>
      <c r="U204" s="187">
        <v>0.0012</v>
      </c>
      <c r="V204" s="187">
        <f t="shared" si="84"/>
        <v>0.0024</v>
      </c>
      <c r="W204" s="187">
        <v>0</v>
      </c>
      <c r="X204" s="188">
        <f t="shared" si="85"/>
        <v>0</v>
      </c>
      <c r="AR204" s="189" t="s">
        <v>428</v>
      </c>
      <c r="AT204" s="189" t="s">
        <v>153</v>
      </c>
      <c r="AU204" s="189" t="s">
        <v>158</v>
      </c>
      <c r="AY204" s="15" t="s">
        <v>150</v>
      </c>
      <c r="BE204" s="190">
        <f t="shared" si="86"/>
        <v>0</v>
      </c>
      <c r="BF204" s="190">
        <f t="shared" si="87"/>
        <v>0</v>
      </c>
      <c r="BG204" s="190">
        <f t="shared" si="88"/>
        <v>0</v>
      </c>
      <c r="BH204" s="190">
        <f t="shared" si="89"/>
        <v>0</v>
      </c>
      <c r="BI204" s="190">
        <f t="shared" si="90"/>
        <v>0</v>
      </c>
      <c r="BJ204" s="15" t="s">
        <v>158</v>
      </c>
      <c r="BK204" s="190">
        <f t="shared" si="91"/>
        <v>0</v>
      </c>
      <c r="BL204" s="15" t="s">
        <v>428</v>
      </c>
      <c r="BM204" s="189" t="s">
        <v>483</v>
      </c>
    </row>
    <row r="205" spans="2:65" s="1" customFormat="1" ht="24" customHeight="1">
      <c r="B205" s="31"/>
      <c r="C205" s="177" t="s">
        <v>484</v>
      </c>
      <c r="D205" s="177" t="s">
        <v>153</v>
      </c>
      <c r="E205" s="178" t="s">
        <v>485</v>
      </c>
      <c r="F205" s="179" t="s">
        <v>486</v>
      </c>
      <c r="G205" s="180" t="s">
        <v>181</v>
      </c>
      <c r="H205" s="181">
        <v>1</v>
      </c>
      <c r="I205" s="182"/>
      <c r="J205" s="182"/>
      <c r="K205" s="183">
        <f t="shared" si="79"/>
        <v>0</v>
      </c>
      <c r="L205" s="179" t="s">
        <v>157</v>
      </c>
      <c r="M205" s="35"/>
      <c r="N205" s="184" t="s">
        <v>20</v>
      </c>
      <c r="O205" s="185" t="s">
        <v>48</v>
      </c>
      <c r="P205" s="186">
        <f t="shared" si="80"/>
        <v>0</v>
      </c>
      <c r="Q205" s="186">
        <f t="shared" si="81"/>
        <v>0</v>
      </c>
      <c r="R205" s="186">
        <f t="shared" si="82"/>
        <v>0</v>
      </c>
      <c r="S205" s="59"/>
      <c r="T205" s="187">
        <f t="shared" si="83"/>
        <v>0</v>
      </c>
      <c r="U205" s="187">
        <v>0.00155</v>
      </c>
      <c r="V205" s="187">
        <f t="shared" si="84"/>
        <v>0.00155</v>
      </c>
      <c r="W205" s="187">
        <v>0</v>
      </c>
      <c r="X205" s="188">
        <f t="shared" si="85"/>
        <v>0</v>
      </c>
      <c r="AR205" s="189" t="s">
        <v>428</v>
      </c>
      <c r="AT205" s="189" t="s">
        <v>153</v>
      </c>
      <c r="AU205" s="189" t="s">
        <v>158</v>
      </c>
      <c r="AY205" s="15" t="s">
        <v>150</v>
      </c>
      <c r="BE205" s="190">
        <f t="shared" si="86"/>
        <v>0</v>
      </c>
      <c r="BF205" s="190">
        <f t="shared" si="87"/>
        <v>0</v>
      </c>
      <c r="BG205" s="190">
        <f t="shared" si="88"/>
        <v>0</v>
      </c>
      <c r="BH205" s="190">
        <f t="shared" si="89"/>
        <v>0</v>
      </c>
      <c r="BI205" s="190">
        <f t="shared" si="90"/>
        <v>0</v>
      </c>
      <c r="BJ205" s="15" t="s">
        <v>158</v>
      </c>
      <c r="BK205" s="190">
        <f t="shared" si="91"/>
        <v>0</v>
      </c>
      <c r="BL205" s="15" t="s">
        <v>428</v>
      </c>
      <c r="BM205" s="189" t="s">
        <v>487</v>
      </c>
    </row>
    <row r="206" spans="2:65" s="1" customFormat="1" ht="24" customHeight="1">
      <c r="B206" s="31"/>
      <c r="C206" s="177" t="s">
        <v>488</v>
      </c>
      <c r="D206" s="177" t="s">
        <v>153</v>
      </c>
      <c r="E206" s="178" t="s">
        <v>489</v>
      </c>
      <c r="F206" s="179" t="s">
        <v>490</v>
      </c>
      <c r="G206" s="180" t="s">
        <v>240</v>
      </c>
      <c r="H206" s="181">
        <v>47.32</v>
      </c>
      <c r="I206" s="182"/>
      <c r="J206" s="182"/>
      <c r="K206" s="183">
        <f t="shared" si="79"/>
        <v>0</v>
      </c>
      <c r="L206" s="179" t="s">
        <v>157</v>
      </c>
      <c r="M206" s="35"/>
      <c r="N206" s="184" t="s">
        <v>20</v>
      </c>
      <c r="O206" s="185" t="s">
        <v>48</v>
      </c>
      <c r="P206" s="186">
        <f t="shared" si="80"/>
        <v>0</v>
      </c>
      <c r="Q206" s="186">
        <f t="shared" si="81"/>
        <v>0</v>
      </c>
      <c r="R206" s="186">
        <f t="shared" si="82"/>
        <v>0</v>
      </c>
      <c r="S206" s="59"/>
      <c r="T206" s="187">
        <f t="shared" si="83"/>
        <v>0</v>
      </c>
      <c r="U206" s="187">
        <v>0.00042</v>
      </c>
      <c r="V206" s="187">
        <f t="shared" si="84"/>
        <v>0.0198744</v>
      </c>
      <c r="W206" s="187">
        <v>0</v>
      </c>
      <c r="X206" s="188">
        <f t="shared" si="85"/>
        <v>0</v>
      </c>
      <c r="AR206" s="189" t="s">
        <v>428</v>
      </c>
      <c r="AT206" s="189" t="s">
        <v>153</v>
      </c>
      <c r="AU206" s="189" t="s">
        <v>158</v>
      </c>
      <c r="AY206" s="15" t="s">
        <v>150</v>
      </c>
      <c r="BE206" s="190">
        <f t="shared" si="86"/>
        <v>0</v>
      </c>
      <c r="BF206" s="190">
        <f t="shared" si="87"/>
        <v>0</v>
      </c>
      <c r="BG206" s="190">
        <f t="shared" si="88"/>
        <v>0</v>
      </c>
      <c r="BH206" s="190">
        <f t="shared" si="89"/>
        <v>0</v>
      </c>
      <c r="BI206" s="190">
        <f t="shared" si="90"/>
        <v>0</v>
      </c>
      <c r="BJ206" s="15" t="s">
        <v>158</v>
      </c>
      <c r="BK206" s="190">
        <f t="shared" si="91"/>
        <v>0</v>
      </c>
      <c r="BL206" s="15" t="s">
        <v>428</v>
      </c>
      <c r="BM206" s="189" t="s">
        <v>491</v>
      </c>
    </row>
    <row r="207" spans="2:65" s="1" customFormat="1" ht="24" customHeight="1">
      <c r="B207" s="31"/>
      <c r="C207" s="191" t="s">
        <v>492</v>
      </c>
      <c r="D207" s="191" t="s">
        <v>184</v>
      </c>
      <c r="E207" s="192" t="s">
        <v>493</v>
      </c>
      <c r="F207" s="193" t="s">
        <v>494</v>
      </c>
      <c r="G207" s="194" t="s">
        <v>240</v>
      </c>
      <c r="H207" s="195">
        <v>24.5</v>
      </c>
      <c r="I207" s="196"/>
      <c r="J207" s="197"/>
      <c r="K207" s="198">
        <f t="shared" si="79"/>
        <v>0</v>
      </c>
      <c r="L207" s="193" t="s">
        <v>157</v>
      </c>
      <c r="M207" s="199"/>
      <c r="N207" s="200" t="s">
        <v>20</v>
      </c>
      <c r="O207" s="185" t="s">
        <v>48</v>
      </c>
      <c r="P207" s="186">
        <f t="shared" si="80"/>
        <v>0</v>
      </c>
      <c r="Q207" s="186">
        <f t="shared" si="81"/>
        <v>0</v>
      </c>
      <c r="R207" s="186">
        <f t="shared" si="82"/>
        <v>0</v>
      </c>
      <c r="S207" s="59"/>
      <c r="T207" s="187">
        <f t="shared" si="83"/>
        <v>0</v>
      </c>
      <c r="U207" s="187">
        <v>0.00017</v>
      </c>
      <c r="V207" s="187">
        <f t="shared" si="84"/>
        <v>0.004165</v>
      </c>
      <c r="W207" s="187">
        <v>0</v>
      </c>
      <c r="X207" s="188">
        <f t="shared" si="85"/>
        <v>0</v>
      </c>
      <c r="AR207" s="189" t="s">
        <v>363</v>
      </c>
      <c r="AT207" s="189" t="s">
        <v>184</v>
      </c>
      <c r="AU207" s="189" t="s">
        <v>158</v>
      </c>
      <c r="AY207" s="15" t="s">
        <v>150</v>
      </c>
      <c r="BE207" s="190">
        <f t="shared" si="86"/>
        <v>0</v>
      </c>
      <c r="BF207" s="190">
        <f t="shared" si="87"/>
        <v>0</v>
      </c>
      <c r="BG207" s="190">
        <f t="shared" si="88"/>
        <v>0</v>
      </c>
      <c r="BH207" s="190">
        <f t="shared" si="89"/>
        <v>0</v>
      </c>
      <c r="BI207" s="190">
        <f t="shared" si="90"/>
        <v>0</v>
      </c>
      <c r="BJ207" s="15" t="s">
        <v>158</v>
      </c>
      <c r="BK207" s="190">
        <f t="shared" si="91"/>
        <v>0</v>
      </c>
      <c r="BL207" s="15" t="s">
        <v>428</v>
      </c>
      <c r="BM207" s="189" t="s">
        <v>495</v>
      </c>
    </row>
    <row r="208" spans="2:65" s="1" customFormat="1" ht="24" customHeight="1">
      <c r="B208" s="31"/>
      <c r="C208" s="191" t="s">
        <v>496</v>
      </c>
      <c r="D208" s="191" t="s">
        <v>184</v>
      </c>
      <c r="E208" s="192" t="s">
        <v>497</v>
      </c>
      <c r="F208" s="193" t="s">
        <v>498</v>
      </c>
      <c r="G208" s="194" t="s">
        <v>240</v>
      </c>
      <c r="H208" s="195">
        <v>22.77</v>
      </c>
      <c r="I208" s="196"/>
      <c r="J208" s="197"/>
      <c r="K208" s="198">
        <f t="shared" si="79"/>
        <v>0</v>
      </c>
      <c r="L208" s="193" t="s">
        <v>157</v>
      </c>
      <c r="M208" s="199"/>
      <c r="N208" s="200" t="s">
        <v>20</v>
      </c>
      <c r="O208" s="185" t="s">
        <v>48</v>
      </c>
      <c r="P208" s="186">
        <f t="shared" si="80"/>
        <v>0</v>
      </c>
      <c r="Q208" s="186">
        <f t="shared" si="81"/>
        <v>0</v>
      </c>
      <c r="R208" s="186">
        <f t="shared" si="82"/>
        <v>0</v>
      </c>
      <c r="S208" s="59"/>
      <c r="T208" s="187">
        <f t="shared" si="83"/>
        <v>0</v>
      </c>
      <c r="U208" s="187">
        <v>0.00027</v>
      </c>
      <c r="V208" s="187">
        <f t="shared" si="84"/>
        <v>0.0061478999999999995</v>
      </c>
      <c r="W208" s="187">
        <v>0</v>
      </c>
      <c r="X208" s="188">
        <f t="shared" si="85"/>
        <v>0</v>
      </c>
      <c r="AR208" s="189" t="s">
        <v>363</v>
      </c>
      <c r="AT208" s="189" t="s">
        <v>184</v>
      </c>
      <c r="AU208" s="189" t="s">
        <v>158</v>
      </c>
      <c r="AY208" s="15" t="s">
        <v>150</v>
      </c>
      <c r="BE208" s="190">
        <f t="shared" si="86"/>
        <v>0</v>
      </c>
      <c r="BF208" s="190">
        <f t="shared" si="87"/>
        <v>0</v>
      </c>
      <c r="BG208" s="190">
        <f t="shared" si="88"/>
        <v>0</v>
      </c>
      <c r="BH208" s="190">
        <f t="shared" si="89"/>
        <v>0</v>
      </c>
      <c r="BI208" s="190">
        <f t="shared" si="90"/>
        <v>0</v>
      </c>
      <c r="BJ208" s="15" t="s">
        <v>158</v>
      </c>
      <c r="BK208" s="190">
        <f t="shared" si="91"/>
        <v>0</v>
      </c>
      <c r="BL208" s="15" t="s">
        <v>428</v>
      </c>
      <c r="BM208" s="189" t="s">
        <v>499</v>
      </c>
    </row>
    <row r="209" spans="2:65" s="1" customFormat="1" ht="24" customHeight="1">
      <c r="B209" s="31"/>
      <c r="C209" s="177" t="s">
        <v>500</v>
      </c>
      <c r="D209" s="177" t="s">
        <v>153</v>
      </c>
      <c r="E209" s="178" t="s">
        <v>501</v>
      </c>
      <c r="F209" s="179" t="s">
        <v>502</v>
      </c>
      <c r="G209" s="180" t="s">
        <v>240</v>
      </c>
      <c r="H209" s="181">
        <v>0.37</v>
      </c>
      <c r="I209" s="182"/>
      <c r="J209" s="182"/>
      <c r="K209" s="183">
        <f t="shared" si="79"/>
        <v>0</v>
      </c>
      <c r="L209" s="179" t="s">
        <v>157</v>
      </c>
      <c r="M209" s="35"/>
      <c r="N209" s="184" t="s">
        <v>20</v>
      </c>
      <c r="O209" s="185" t="s">
        <v>48</v>
      </c>
      <c r="P209" s="186">
        <f t="shared" si="80"/>
        <v>0</v>
      </c>
      <c r="Q209" s="186">
        <f t="shared" si="81"/>
        <v>0</v>
      </c>
      <c r="R209" s="186">
        <f t="shared" si="82"/>
        <v>0</v>
      </c>
      <c r="S209" s="59"/>
      <c r="T209" s="187">
        <f t="shared" si="83"/>
        <v>0</v>
      </c>
      <c r="U209" s="187">
        <v>0.0005</v>
      </c>
      <c r="V209" s="187">
        <f t="shared" si="84"/>
        <v>0.000185</v>
      </c>
      <c r="W209" s="187">
        <v>0</v>
      </c>
      <c r="X209" s="188">
        <f t="shared" si="85"/>
        <v>0</v>
      </c>
      <c r="AR209" s="189" t="s">
        <v>428</v>
      </c>
      <c r="AT209" s="189" t="s">
        <v>153</v>
      </c>
      <c r="AU209" s="189" t="s">
        <v>158</v>
      </c>
      <c r="AY209" s="15" t="s">
        <v>150</v>
      </c>
      <c r="BE209" s="190">
        <f t="shared" si="86"/>
        <v>0</v>
      </c>
      <c r="BF209" s="190">
        <f t="shared" si="87"/>
        <v>0</v>
      </c>
      <c r="BG209" s="190">
        <f t="shared" si="88"/>
        <v>0</v>
      </c>
      <c r="BH209" s="190">
        <f t="shared" si="89"/>
        <v>0</v>
      </c>
      <c r="BI209" s="190">
        <f t="shared" si="90"/>
        <v>0</v>
      </c>
      <c r="BJ209" s="15" t="s">
        <v>158</v>
      </c>
      <c r="BK209" s="190">
        <f t="shared" si="91"/>
        <v>0</v>
      </c>
      <c r="BL209" s="15" t="s">
        <v>428</v>
      </c>
      <c r="BM209" s="189" t="s">
        <v>503</v>
      </c>
    </row>
    <row r="210" spans="2:65" s="1" customFormat="1" ht="24" customHeight="1">
      <c r="B210" s="31"/>
      <c r="C210" s="191" t="s">
        <v>504</v>
      </c>
      <c r="D210" s="191" t="s">
        <v>184</v>
      </c>
      <c r="E210" s="192" t="s">
        <v>505</v>
      </c>
      <c r="F210" s="193" t="s">
        <v>506</v>
      </c>
      <c r="G210" s="194" t="s">
        <v>240</v>
      </c>
      <c r="H210" s="195">
        <v>0.37</v>
      </c>
      <c r="I210" s="196"/>
      <c r="J210" s="197"/>
      <c r="K210" s="198">
        <f t="shared" si="79"/>
        <v>0</v>
      </c>
      <c r="L210" s="193" t="s">
        <v>157</v>
      </c>
      <c r="M210" s="199"/>
      <c r="N210" s="200" t="s">
        <v>20</v>
      </c>
      <c r="O210" s="185" t="s">
        <v>48</v>
      </c>
      <c r="P210" s="186">
        <f t="shared" si="80"/>
        <v>0</v>
      </c>
      <c r="Q210" s="186">
        <f t="shared" si="81"/>
        <v>0</v>
      </c>
      <c r="R210" s="186">
        <f t="shared" si="82"/>
        <v>0</v>
      </c>
      <c r="S210" s="59"/>
      <c r="T210" s="187">
        <f t="shared" si="83"/>
        <v>0</v>
      </c>
      <c r="U210" s="187">
        <v>0.0006</v>
      </c>
      <c r="V210" s="187">
        <f t="shared" si="84"/>
        <v>0.00022199999999999998</v>
      </c>
      <c r="W210" s="187">
        <v>0</v>
      </c>
      <c r="X210" s="188">
        <f t="shared" si="85"/>
        <v>0</v>
      </c>
      <c r="AR210" s="189" t="s">
        <v>363</v>
      </c>
      <c r="AT210" s="189" t="s">
        <v>184</v>
      </c>
      <c r="AU210" s="189" t="s">
        <v>158</v>
      </c>
      <c r="AY210" s="15" t="s">
        <v>150</v>
      </c>
      <c r="BE210" s="190">
        <f t="shared" si="86"/>
        <v>0</v>
      </c>
      <c r="BF210" s="190">
        <f t="shared" si="87"/>
        <v>0</v>
      </c>
      <c r="BG210" s="190">
        <f t="shared" si="88"/>
        <v>0</v>
      </c>
      <c r="BH210" s="190">
        <f t="shared" si="89"/>
        <v>0</v>
      </c>
      <c r="BI210" s="190">
        <f t="shared" si="90"/>
        <v>0</v>
      </c>
      <c r="BJ210" s="15" t="s">
        <v>158</v>
      </c>
      <c r="BK210" s="190">
        <f t="shared" si="91"/>
        <v>0</v>
      </c>
      <c r="BL210" s="15" t="s">
        <v>428</v>
      </c>
      <c r="BM210" s="189" t="s">
        <v>507</v>
      </c>
    </row>
    <row r="211" spans="2:65" s="1" customFormat="1" ht="24" customHeight="1">
      <c r="B211" s="31"/>
      <c r="C211" s="177" t="s">
        <v>508</v>
      </c>
      <c r="D211" s="177" t="s">
        <v>153</v>
      </c>
      <c r="E211" s="178" t="s">
        <v>509</v>
      </c>
      <c r="F211" s="179" t="s">
        <v>510</v>
      </c>
      <c r="G211" s="180" t="s">
        <v>181</v>
      </c>
      <c r="H211" s="181">
        <v>12</v>
      </c>
      <c r="I211" s="182"/>
      <c r="J211" s="182"/>
      <c r="K211" s="183">
        <f t="shared" si="79"/>
        <v>0</v>
      </c>
      <c r="L211" s="179" t="s">
        <v>157</v>
      </c>
      <c r="M211" s="35"/>
      <c r="N211" s="184" t="s">
        <v>20</v>
      </c>
      <c r="O211" s="185" t="s">
        <v>48</v>
      </c>
      <c r="P211" s="186">
        <f t="shared" si="80"/>
        <v>0</v>
      </c>
      <c r="Q211" s="186">
        <f t="shared" si="81"/>
        <v>0</v>
      </c>
      <c r="R211" s="186">
        <f t="shared" si="82"/>
        <v>0</v>
      </c>
      <c r="S211" s="59"/>
      <c r="T211" s="187">
        <f t="shared" si="83"/>
        <v>0</v>
      </c>
      <c r="U211" s="187">
        <v>8E-05</v>
      </c>
      <c r="V211" s="187">
        <f t="shared" si="84"/>
        <v>0.0009600000000000001</v>
      </c>
      <c r="W211" s="187">
        <v>0</v>
      </c>
      <c r="X211" s="188">
        <f t="shared" si="85"/>
        <v>0</v>
      </c>
      <c r="AR211" s="189" t="s">
        <v>428</v>
      </c>
      <c r="AT211" s="189" t="s">
        <v>153</v>
      </c>
      <c r="AU211" s="189" t="s">
        <v>158</v>
      </c>
      <c r="AY211" s="15" t="s">
        <v>150</v>
      </c>
      <c r="BE211" s="190">
        <f t="shared" si="86"/>
        <v>0</v>
      </c>
      <c r="BF211" s="190">
        <f t="shared" si="87"/>
        <v>0</v>
      </c>
      <c r="BG211" s="190">
        <f t="shared" si="88"/>
        <v>0</v>
      </c>
      <c r="BH211" s="190">
        <f t="shared" si="89"/>
        <v>0</v>
      </c>
      <c r="BI211" s="190">
        <f t="shared" si="90"/>
        <v>0</v>
      </c>
      <c r="BJ211" s="15" t="s">
        <v>158</v>
      </c>
      <c r="BK211" s="190">
        <f t="shared" si="91"/>
        <v>0</v>
      </c>
      <c r="BL211" s="15" t="s">
        <v>428</v>
      </c>
      <c r="BM211" s="189" t="s">
        <v>511</v>
      </c>
    </row>
    <row r="212" spans="2:65" s="1" customFormat="1" ht="24" customHeight="1">
      <c r="B212" s="31"/>
      <c r="C212" s="177" t="s">
        <v>512</v>
      </c>
      <c r="D212" s="177" t="s">
        <v>153</v>
      </c>
      <c r="E212" s="178" t="s">
        <v>513</v>
      </c>
      <c r="F212" s="179" t="s">
        <v>514</v>
      </c>
      <c r="G212" s="180" t="s">
        <v>181</v>
      </c>
      <c r="H212" s="181">
        <v>33</v>
      </c>
      <c r="I212" s="182"/>
      <c r="J212" s="182"/>
      <c r="K212" s="183">
        <f t="shared" si="79"/>
        <v>0</v>
      </c>
      <c r="L212" s="179" t="s">
        <v>157</v>
      </c>
      <c r="M212" s="35"/>
      <c r="N212" s="184" t="s">
        <v>20</v>
      </c>
      <c r="O212" s="185" t="s">
        <v>48</v>
      </c>
      <c r="P212" s="186">
        <f t="shared" si="80"/>
        <v>0</v>
      </c>
      <c r="Q212" s="186">
        <f t="shared" si="81"/>
        <v>0</v>
      </c>
      <c r="R212" s="186">
        <f t="shared" si="82"/>
        <v>0</v>
      </c>
      <c r="S212" s="59"/>
      <c r="T212" s="187">
        <f t="shared" si="83"/>
        <v>0</v>
      </c>
      <c r="U212" s="187">
        <v>0</v>
      </c>
      <c r="V212" s="187">
        <f t="shared" si="84"/>
        <v>0</v>
      </c>
      <c r="W212" s="187">
        <v>0</v>
      </c>
      <c r="X212" s="188">
        <f t="shared" si="85"/>
        <v>0</v>
      </c>
      <c r="AR212" s="189" t="s">
        <v>428</v>
      </c>
      <c r="AT212" s="189" t="s">
        <v>153</v>
      </c>
      <c r="AU212" s="189" t="s">
        <v>158</v>
      </c>
      <c r="AY212" s="15" t="s">
        <v>150</v>
      </c>
      <c r="BE212" s="190">
        <f t="shared" si="86"/>
        <v>0</v>
      </c>
      <c r="BF212" s="190">
        <f t="shared" si="87"/>
        <v>0</v>
      </c>
      <c r="BG212" s="190">
        <f t="shared" si="88"/>
        <v>0</v>
      </c>
      <c r="BH212" s="190">
        <f t="shared" si="89"/>
        <v>0</v>
      </c>
      <c r="BI212" s="190">
        <f t="shared" si="90"/>
        <v>0</v>
      </c>
      <c r="BJ212" s="15" t="s">
        <v>158</v>
      </c>
      <c r="BK212" s="190">
        <f t="shared" si="91"/>
        <v>0</v>
      </c>
      <c r="BL212" s="15" t="s">
        <v>428</v>
      </c>
      <c r="BM212" s="189" t="s">
        <v>515</v>
      </c>
    </row>
    <row r="213" spans="2:65" s="1" customFormat="1" ht="24" customHeight="1">
      <c r="B213" s="31"/>
      <c r="C213" s="177" t="s">
        <v>516</v>
      </c>
      <c r="D213" s="177" t="s">
        <v>153</v>
      </c>
      <c r="E213" s="178" t="s">
        <v>517</v>
      </c>
      <c r="F213" s="179" t="s">
        <v>518</v>
      </c>
      <c r="G213" s="180" t="s">
        <v>181</v>
      </c>
      <c r="H213" s="181">
        <v>56</v>
      </c>
      <c r="I213" s="182"/>
      <c r="J213" s="182"/>
      <c r="K213" s="183">
        <f t="shared" si="79"/>
        <v>0</v>
      </c>
      <c r="L213" s="179" t="s">
        <v>157</v>
      </c>
      <c r="M213" s="35"/>
      <c r="N213" s="184" t="s">
        <v>20</v>
      </c>
      <c r="O213" s="185" t="s">
        <v>48</v>
      </c>
      <c r="P213" s="186">
        <f t="shared" si="80"/>
        <v>0</v>
      </c>
      <c r="Q213" s="186">
        <f t="shared" si="81"/>
        <v>0</v>
      </c>
      <c r="R213" s="186">
        <f t="shared" si="82"/>
        <v>0</v>
      </c>
      <c r="S213" s="59"/>
      <c r="T213" s="187">
        <f t="shared" si="83"/>
        <v>0</v>
      </c>
      <c r="U213" s="187">
        <v>0.00017</v>
      </c>
      <c r="V213" s="187">
        <f t="shared" si="84"/>
        <v>0.00952</v>
      </c>
      <c r="W213" s="187">
        <v>0</v>
      </c>
      <c r="X213" s="188">
        <f t="shared" si="85"/>
        <v>0</v>
      </c>
      <c r="AR213" s="189" t="s">
        <v>428</v>
      </c>
      <c r="AT213" s="189" t="s">
        <v>153</v>
      </c>
      <c r="AU213" s="189" t="s">
        <v>158</v>
      </c>
      <c r="AY213" s="15" t="s">
        <v>150</v>
      </c>
      <c r="BE213" s="190">
        <f t="shared" si="86"/>
        <v>0</v>
      </c>
      <c r="BF213" s="190">
        <f t="shared" si="87"/>
        <v>0</v>
      </c>
      <c r="BG213" s="190">
        <f t="shared" si="88"/>
        <v>0</v>
      </c>
      <c r="BH213" s="190">
        <f t="shared" si="89"/>
        <v>0</v>
      </c>
      <c r="BI213" s="190">
        <f t="shared" si="90"/>
        <v>0</v>
      </c>
      <c r="BJ213" s="15" t="s">
        <v>158</v>
      </c>
      <c r="BK213" s="190">
        <f t="shared" si="91"/>
        <v>0</v>
      </c>
      <c r="BL213" s="15" t="s">
        <v>428</v>
      </c>
      <c r="BM213" s="189" t="s">
        <v>519</v>
      </c>
    </row>
    <row r="214" spans="2:65" s="1" customFormat="1" ht="24" customHeight="1">
      <c r="B214" s="31"/>
      <c r="C214" s="177" t="s">
        <v>520</v>
      </c>
      <c r="D214" s="177" t="s">
        <v>153</v>
      </c>
      <c r="E214" s="178" t="s">
        <v>521</v>
      </c>
      <c r="F214" s="179" t="s">
        <v>522</v>
      </c>
      <c r="G214" s="180" t="s">
        <v>319</v>
      </c>
      <c r="H214" s="181">
        <v>1</v>
      </c>
      <c r="I214" s="182"/>
      <c r="J214" s="182"/>
      <c r="K214" s="183">
        <f t="shared" si="79"/>
        <v>0</v>
      </c>
      <c r="L214" s="179" t="s">
        <v>157</v>
      </c>
      <c r="M214" s="35"/>
      <c r="N214" s="184" t="s">
        <v>20</v>
      </c>
      <c r="O214" s="185" t="s">
        <v>48</v>
      </c>
      <c r="P214" s="186">
        <f t="shared" si="80"/>
        <v>0</v>
      </c>
      <c r="Q214" s="186">
        <f t="shared" si="81"/>
        <v>0</v>
      </c>
      <c r="R214" s="186">
        <f t="shared" si="82"/>
        <v>0</v>
      </c>
      <c r="S214" s="59"/>
      <c r="T214" s="187">
        <f t="shared" si="83"/>
        <v>0</v>
      </c>
      <c r="U214" s="187">
        <v>0.00057</v>
      </c>
      <c r="V214" s="187">
        <f t="shared" si="84"/>
        <v>0.00057</v>
      </c>
      <c r="W214" s="187">
        <v>0</v>
      </c>
      <c r="X214" s="188">
        <f t="shared" si="85"/>
        <v>0</v>
      </c>
      <c r="AR214" s="189" t="s">
        <v>428</v>
      </c>
      <c r="AT214" s="189" t="s">
        <v>153</v>
      </c>
      <c r="AU214" s="189" t="s">
        <v>158</v>
      </c>
      <c r="AY214" s="15" t="s">
        <v>150</v>
      </c>
      <c r="BE214" s="190">
        <f t="shared" si="86"/>
        <v>0</v>
      </c>
      <c r="BF214" s="190">
        <f t="shared" si="87"/>
        <v>0</v>
      </c>
      <c r="BG214" s="190">
        <f t="shared" si="88"/>
        <v>0</v>
      </c>
      <c r="BH214" s="190">
        <f t="shared" si="89"/>
        <v>0</v>
      </c>
      <c r="BI214" s="190">
        <f t="shared" si="90"/>
        <v>0</v>
      </c>
      <c r="BJ214" s="15" t="s">
        <v>158</v>
      </c>
      <c r="BK214" s="190">
        <f t="shared" si="91"/>
        <v>0</v>
      </c>
      <c r="BL214" s="15" t="s">
        <v>428</v>
      </c>
      <c r="BM214" s="189" t="s">
        <v>523</v>
      </c>
    </row>
    <row r="215" spans="2:65" s="1" customFormat="1" ht="24" customHeight="1">
      <c r="B215" s="31"/>
      <c r="C215" s="177" t="s">
        <v>524</v>
      </c>
      <c r="D215" s="177" t="s">
        <v>153</v>
      </c>
      <c r="E215" s="178" t="s">
        <v>525</v>
      </c>
      <c r="F215" s="179" t="s">
        <v>526</v>
      </c>
      <c r="G215" s="180" t="s">
        <v>181</v>
      </c>
      <c r="H215" s="181">
        <v>6</v>
      </c>
      <c r="I215" s="182"/>
      <c r="J215" s="182"/>
      <c r="K215" s="183">
        <f t="shared" si="79"/>
        <v>0</v>
      </c>
      <c r="L215" s="179" t="s">
        <v>157</v>
      </c>
      <c r="M215" s="35"/>
      <c r="N215" s="184" t="s">
        <v>20</v>
      </c>
      <c r="O215" s="185" t="s">
        <v>48</v>
      </c>
      <c r="P215" s="186">
        <f t="shared" si="80"/>
        <v>0</v>
      </c>
      <c r="Q215" s="186">
        <f t="shared" si="81"/>
        <v>0</v>
      </c>
      <c r="R215" s="186">
        <f t="shared" si="82"/>
        <v>0</v>
      </c>
      <c r="S215" s="59"/>
      <c r="T215" s="187">
        <f t="shared" si="83"/>
        <v>0</v>
      </c>
      <c r="U215" s="187">
        <v>0.00103</v>
      </c>
      <c r="V215" s="187">
        <f t="shared" si="84"/>
        <v>0.006180000000000001</v>
      </c>
      <c r="W215" s="187">
        <v>0</v>
      </c>
      <c r="X215" s="188">
        <f t="shared" si="85"/>
        <v>0</v>
      </c>
      <c r="AR215" s="189" t="s">
        <v>428</v>
      </c>
      <c r="AT215" s="189" t="s">
        <v>153</v>
      </c>
      <c r="AU215" s="189" t="s">
        <v>158</v>
      </c>
      <c r="AY215" s="15" t="s">
        <v>150</v>
      </c>
      <c r="BE215" s="190">
        <f t="shared" si="86"/>
        <v>0</v>
      </c>
      <c r="BF215" s="190">
        <f t="shared" si="87"/>
        <v>0</v>
      </c>
      <c r="BG215" s="190">
        <f t="shared" si="88"/>
        <v>0</v>
      </c>
      <c r="BH215" s="190">
        <f t="shared" si="89"/>
        <v>0</v>
      </c>
      <c r="BI215" s="190">
        <f t="shared" si="90"/>
        <v>0</v>
      </c>
      <c r="BJ215" s="15" t="s">
        <v>158</v>
      </c>
      <c r="BK215" s="190">
        <f t="shared" si="91"/>
        <v>0</v>
      </c>
      <c r="BL215" s="15" t="s">
        <v>428</v>
      </c>
      <c r="BM215" s="189" t="s">
        <v>527</v>
      </c>
    </row>
    <row r="216" spans="2:65" s="1" customFormat="1" ht="24" customHeight="1">
      <c r="B216" s="31"/>
      <c r="C216" s="177" t="s">
        <v>528</v>
      </c>
      <c r="D216" s="177" t="s">
        <v>153</v>
      </c>
      <c r="E216" s="178" t="s">
        <v>529</v>
      </c>
      <c r="F216" s="179" t="s">
        <v>530</v>
      </c>
      <c r="G216" s="180" t="s">
        <v>319</v>
      </c>
      <c r="H216" s="181">
        <v>1</v>
      </c>
      <c r="I216" s="182"/>
      <c r="J216" s="182"/>
      <c r="K216" s="183">
        <f t="shared" si="79"/>
        <v>0</v>
      </c>
      <c r="L216" s="179" t="s">
        <v>157</v>
      </c>
      <c r="M216" s="35"/>
      <c r="N216" s="184" t="s">
        <v>20</v>
      </c>
      <c r="O216" s="185" t="s">
        <v>48</v>
      </c>
      <c r="P216" s="186">
        <f t="shared" si="80"/>
        <v>0</v>
      </c>
      <c r="Q216" s="186">
        <f t="shared" si="81"/>
        <v>0</v>
      </c>
      <c r="R216" s="186">
        <f t="shared" si="82"/>
        <v>0</v>
      </c>
      <c r="S216" s="59"/>
      <c r="T216" s="187">
        <f t="shared" si="83"/>
        <v>0</v>
      </c>
      <c r="U216" s="187">
        <v>0.02914</v>
      </c>
      <c r="V216" s="187">
        <f t="shared" si="84"/>
        <v>0.02914</v>
      </c>
      <c r="W216" s="187">
        <v>0</v>
      </c>
      <c r="X216" s="188">
        <f t="shared" si="85"/>
        <v>0</v>
      </c>
      <c r="AR216" s="189" t="s">
        <v>428</v>
      </c>
      <c r="AT216" s="189" t="s">
        <v>153</v>
      </c>
      <c r="AU216" s="189" t="s">
        <v>158</v>
      </c>
      <c r="AY216" s="15" t="s">
        <v>150</v>
      </c>
      <c r="BE216" s="190">
        <f t="shared" si="86"/>
        <v>0</v>
      </c>
      <c r="BF216" s="190">
        <f t="shared" si="87"/>
        <v>0</v>
      </c>
      <c r="BG216" s="190">
        <f t="shared" si="88"/>
        <v>0</v>
      </c>
      <c r="BH216" s="190">
        <f t="shared" si="89"/>
        <v>0</v>
      </c>
      <c r="BI216" s="190">
        <f t="shared" si="90"/>
        <v>0</v>
      </c>
      <c r="BJ216" s="15" t="s">
        <v>158</v>
      </c>
      <c r="BK216" s="190">
        <f t="shared" si="91"/>
        <v>0</v>
      </c>
      <c r="BL216" s="15" t="s">
        <v>428</v>
      </c>
      <c r="BM216" s="189" t="s">
        <v>531</v>
      </c>
    </row>
    <row r="217" spans="2:65" s="1" customFormat="1" ht="24" customHeight="1">
      <c r="B217" s="31"/>
      <c r="C217" s="177" t="s">
        <v>532</v>
      </c>
      <c r="D217" s="177" t="s">
        <v>153</v>
      </c>
      <c r="E217" s="178" t="s">
        <v>533</v>
      </c>
      <c r="F217" s="179" t="s">
        <v>534</v>
      </c>
      <c r="G217" s="180" t="s">
        <v>181</v>
      </c>
      <c r="H217" s="181">
        <v>1</v>
      </c>
      <c r="I217" s="182"/>
      <c r="J217" s="182"/>
      <c r="K217" s="183">
        <f t="shared" si="79"/>
        <v>0</v>
      </c>
      <c r="L217" s="179" t="s">
        <v>157</v>
      </c>
      <c r="M217" s="35"/>
      <c r="N217" s="184" t="s">
        <v>20</v>
      </c>
      <c r="O217" s="185" t="s">
        <v>48</v>
      </c>
      <c r="P217" s="186">
        <f t="shared" si="80"/>
        <v>0</v>
      </c>
      <c r="Q217" s="186">
        <f t="shared" si="81"/>
        <v>0</v>
      </c>
      <c r="R217" s="186">
        <f t="shared" si="82"/>
        <v>0</v>
      </c>
      <c r="S217" s="59"/>
      <c r="T217" s="187">
        <f t="shared" si="83"/>
        <v>0</v>
      </c>
      <c r="U217" s="187">
        <v>0.00116</v>
      </c>
      <c r="V217" s="187">
        <f t="shared" si="84"/>
        <v>0.00116</v>
      </c>
      <c r="W217" s="187">
        <v>0</v>
      </c>
      <c r="X217" s="188">
        <f t="shared" si="85"/>
        <v>0</v>
      </c>
      <c r="AR217" s="189" t="s">
        <v>428</v>
      </c>
      <c r="AT217" s="189" t="s">
        <v>153</v>
      </c>
      <c r="AU217" s="189" t="s">
        <v>158</v>
      </c>
      <c r="AY217" s="15" t="s">
        <v>150</v>
      </c>
      <c r="BE217" s="190">
        <f t="shared" si="86"/>
        <v>0</v>
      </c>
      <c r="BF217" s="190">
        <f t="shared" si="87"/>
        <v>0</v>
      </c>
      <c r="BG217" s="190">
        <f t="shared" si="88"/>
        <v>0</v>
      </c>
      <c r="BH217" s="190">
        <f t="shared" si="89"/>
        <v>0</v>
      </c>
      <c r="BI217" s="190">
        <f t="shared" si="90"/>
        <v>0</v>
      </c>
      <c r="BJ217" s="15" t="s">
        <v>158</v>
      </c>
      <c r="BK217" s="190">
        <f t="shared" si="91"/>
        <v>0</v>
      </c>
      <c r="BL217" s="15" t="s">
        <v>428</v>
      </c>
      <c r="BM217" s="189" t="s">
        <v>535</v>
      </c>
    </row>
    <row r="218" spans="2:65" s="1" customFormat="1" ht="24" customHeight="1">
      <c r="B218" s="31"/>
      <c r="C218" s="177" t="s">
        <v>536</v>
      </c>
      <c r="D218" s="177" t="s">
        <v>153</v>
      </c>
      <c r="E218" s="178" t="s">
        <v>537</v>
      </c>
      <c r="F218" s="179" t="s">
        <v>538</v>
      </c>
      <c r="G218" s="180" t="s">
        <v>240</v>
      </c>
      <c r="H218" s="181">
        <v>8.21</v>
      </c>
      <c r="I218" s="182"/>
      <c r="J218" s="182"/>
      <c r="K218" s="183">
        <f t="shared" si="79"/>
        <v>0</v>
      </c>
      <c r="L218" s="179" t="s">
        <v>157</v>
      </c>
      <c r="M218" s="35"/>
      <c r="N218" s="184" t="s">
        <v>20</v>
      </c>
      <c r="O218" s="185" t="s">
        <v>48</v>
      </c>
      <c r="P218" s="186">
        <f t="shared" si="80"/>
        <v>0</v>
      </c>
      <c r="Q218" s="186">
        <f t="shared" si="81"/>
        <v>0</v>
      </c>
      <c r="R218" s="186">
        <f t="shared" si="82"/>
        <v>0</v>
      </c>
      <c r="S218" s="59"/>
      <c r="T218" s="187">
        <f t="shared" si="83"/>
        <v>0</v>
      </c>
      <c r="U218" s="187">
        <v>0.00019</v>
      </c>
      <c r="V218" s="187">
        <f t="shared" si="84"/>
        <v>0.0015599000000000003</v>
      </c>
      <c r="W218" s="187">
        <v>0</v>
      </c>
      <c r="X218" s="188">
        <f t="shared" si="85"/>
        <v>0</v>
      </c>
      <c r="AR218" s="189" t="s">
        <v>428</v>
      </c>
      <c r="AT218" s="189" t="s">
        <v>153</v>
      </c>
      <c r="AU218" s="189" t="s">
        <v>158</v>
      </c>
      <c r="AY218" s="15" t="s">
        <v>150</v>
      </c>
      <c r="BE218" s="190">
        <f t="shared" si="86"/>
        <v>0</v>
      </c>
      <c r="BF218" s="190">
        <f t="shared" si="87"/>
        <v>0</v>
      </c>
      <c r="BG218" s="190">
        <f t="shared" si="88"/>
        <v>0</v>
      </c>
      <c r="BH218" s="190">
        <f t="shared" si="89"/>
        <v>0</v>
      </c>
      <c r="BI218" s="190">
        <f t="shared" si="90"/>
        <v>0</v>
      </c>
      <c r="BJ218" s="15" t="s">
        <v>158</v>
      </c>
      <c r="BK218" s="190">
        <f t="shared" si="91"/>
        <v>0</v>
      </c>
      <c r="BL218" s="15" t="s">
        <v>428</v>
      </c>
      <c r="BM218" s="189" t="s">
        <v>539</v>
      </c>
    </row>
    <row r="219" spans="2:65" s="1" customFormat="1" ht="24" customHeight="1">
      <c r="B219" s="31"/>
      <c r="C219" s="177" t="s">
        <v>540</v>
      </c>
      <c r="D219" s="177" t="s">
        <v>153</v>
      </c>
      <c r="E219" s="178" t="s">
        <v>541</v>
      </c>
      <c r="F219" s="179" t="s">
        <v>542</v>
      </c>
      <c r="G219" s="180" t="s">
        <v>240</v>
      </c>
      <c r="H219" s="181">
        <v>100</v>
      </c>
      <c r="I219" s="182"/>
      <c r="J219" s="182"/>
      <c r="K219" s="183">
        <f t="shared" si="79"/>
        <v>0</v>
      </c>
      <c r="L219" s="179" t="s">
        <v>157</v>
      </c>
      <c r="M219" s="35"/>
      <c r="N219" s="184" t="s">
        <v>20</v>
      </c>
      <c r="O219" s="185" t="s">
        <v>48</v>
      </c>
      <c r="P219" s="186">
        <f t="shared" si="80"/>
        <v>0</v>
      </c>
      <c r="Q219" s="186">
        <f t="shared" si="81"/>
        <v>0</v>
      </c>
      <c r="R219" s="186">
        <f t="shared" si="82"/>
        <v>0</v>
      </c>
      <c r="S219" s="59"/>
      <c r="T219" s="187">
        <f t="shared" si="83"/>
        <v>0</v>
      </c>
      <c r="U219" s="187">
        <v>1E-05</v>
      </c>
      <c r="V219" s="187">
        <f t="shared" si="84"/>
        <v>0.001</v>
      </c>
      <c r="W219" s="187">
        <v>0</v>
      </c>
      <c r="X219" s="188">
        <f t="shared" si="85"/>
        <v>0</v>
      </c>
      <c r="AR219" s="189" t="s">
        <v>428</v>
      </c>
      <c r="AT219" s="189" t="s">
        <v>153</v>
      </c>
      <c r="AU219" s="189" t="s">
        <v>158</v>
      </c>
      <c r="AY219" s="15" t="s">
        <v>150</v>
      </c>
      <c r="BE219" s="190">
        <f t="shared" si="86"/>
        <v>0</v>
      </c>
      <c r="BF219" s="190">
        <f t="shared" si="87"/>
        <v>0</v>
      </c>
      <c r="BG219" s="190">
        <f t="shared" si="88"/>
        <v>0</v>
      </c>
      <c r="BH219" s="190">
        <f t="shared" si="89"/>
        <v>0</v>
      </c>
      <c r="BI219" s="190">
        <f t="shared" si="90"/>
        <v>0</v>
      </c>
      <c r="BJ219" s="15" t="s">
        <v>158</v>
      </c>
      <c r="BK219" s="190">
        <f t="shared" si="91"/>
        <v>0</v>
      </c>
      <c r="BL219" s="15" t="s">
        <v>428</v>
      </c>
      <c r="BM219" s="189" t="s">
        <v>543</v>
      </c>
    </row>
    <row r="220" spans="2:65" s="1" customFormat="1" ht="24" customHeight="1">
      <c r="B220" s="31"/>
      <c r="C220" s="177" t="s">
        <v>544</v>
      </c>
      <c r="D220" s="177" t="s">
        <v>153</v>
      </c>
      <c r="E220" s="178" t="s">
        <v>545</v>
      </c>
      <c r="F220" s="179" t="s">
        <v>546</v>
      </c>
      <c r="G220" s="180" t="s">
        <v>187</v>
      </c>
      <c r="H220" s="181">
        <v>0.11</v>
      </c>
      <c r="I220" s="182"/>
      <c r="J220" s="182"/>
      <c r="K220" s="183">
        <f t="shared" si="79"/>
        <v>0</v>
      </c>
      <c r="L220" s="179" t="s">
        <v>157</v>
      </c>
      <c r="M220" s="35"/>
      <c r="N220" s="184" t="s">
        <v>20</v>
      </c>
      <c r="O220" s="185" t="s">
        <v>48</v>
      </c>
      <c r="P220" s="186">
        <f t="shared" si="80"/>
        <v>0</v>
      </c>
      <c r="Q220" s="186">
        <f t="shared" si="81"/>
        <v>0</v>
      </c>
      <c r="R220" s="186">
        <f t="shared" si="82"/>
        <v>0</v>
      </c>
      <c r="S220" s="59"/>
      <c r="T220" s="187">
        <f t="shared" si="83"/>
        <v>0</v>
      </c>
      <c r="U220" s="187">
        <v>0</v>
      </c>
      <c r="V220" s="187">
        <f t="shared" si="84"/>
        <v>0</v>
      </c>
      <c r="W220" s="187">
        <v>0</v>
      </c>
      <c r="X220" s="188">
        <f t="shared" si="85"/>
        <v>0</v>
      </c>
      <c r="AR220" s="189" t="s">
        <v>428</v>
      </c>
      <c r="AT220" s="189" t="s">
        <v>153</v>
      </c>
      <c r="AU220" s="189" t="s">
        <v>158</v>
      </c>
      <c r="AY220" s="15" t="s">
        <v>150</v>
      </c>
      <c r="BE220" s="190">
        <f t="shared" si="86"/>
        <v>0</v>
      </c>
      <c r="BF220" s="190">
        <f t="shared" si="87"/>
        <v>0</v>
      </c>
      <c r="BG220" s="190">
        <f t="shared" si="88"/>
        <v>0</v>
      </c>
      <c r="BH220" s="190">
        <f t="shared" si="89"/>
        <v>0</v>
      </c>
      <c r="BI220" s="190">
        <f t="shared" si="90"/>
        <v>0</v>
      </c>
      <c r="BJ220" s="15" t="s">
        <v>158</v>
      </c>
      <c r="BK220" s="190">
        <f t="shared" si="91"/>
        <v>0</v>
      </c>
      <c r="BL220" s="15" t="s">
        <v>428</v>
      </c>
      <c r="BM220" s="189" t="s">
        <v>547</v>
      </c>
    </row>
    <row r="221" spans="2:63" s="11" customFormat="1" ht="22.9" customHeight="1">
      <c r="B221" s="160"/>
      <c r="C221" s="161"/>
      <c r="D221" s="162" t="s">
        <v>77</v>
      </c>
      <c r="E221" s="175" t="s">
        <v>548</v>
      </c>
      <c r="F221" s="175" t="s">
        <v>549</v>
      </c>
      <c r="G221" s="161"/>
      <c r="H221" s="161"/>
      <c r="I221" s="164"/>
      <c r="J221" s="164"/>
      <c r="K221" s="176">
        <f>BK221</f>
        <v>0</v>
      </c>
      <c r="L221" s="161"/>
      <c r="M221" s="166"/>
      <c r="N221" s="167"/>
      <c r="O221" s="168"/>
      <c r="P221" s="168"/>
      <c r="Q221" s="169">
        <f>SUM(Q222:Q237)</f>
        <v>0</v>
      </c>
      <c r="R221" s="169">
        <f>SUM(R222:R237)</f>
        <v>0</v>
      </c>
      <c r="S221" s="168"/>
      <c r="T221" s="170">
        <f>SUM(T222:T237)</f>
        <v>0</v>
      </c>
      <c r="U221" s="168"/>
      <c r="V221" s="170">
        <f>SUM(V222:V237)</f>
        <v>0.08932589999999999</v>
      </c>
      <c r="W221" s="168"/>
      <c r="X221" s="171">
        <f>SUM(X222:X237)</f>
        <v>0</v>
      </c>
      <c r="AR221" s="172" t="s">
        <v>158</v>
      </c>
      <c r="AT221" s="173" t="s">
        <v>77</v>
      </c>
      <c r="AU221" s="173" t="s">
        <v>83</v>
      </c>
      <c r="AY221" s="172" t="s">
        <v>150</v>
      </c>
      <c r="BK221" s="174">
        <f>SUM(BK222:BK237)</f>
        <v>0</v>
      </c>
    </row>
    <row r="222" spans="2:65" s="1" customFormat="1" ht="24" customHeight="1">
      <c r="B222" s="31"/>
      <c r="C222" s="177" t="s">
        <v>550</v>
      </c>
      <c r="D222" s="177" t="s">
        <v>153</v>
      </c>
      <c r="E222" s="178" t="s">
        <v>551</v>
      </c>
      <c r="F222" s="179" t="s">
        <v>552</v>
      </c>
      <c r="G222" s="180" t="s">
        <v>240</v>
      </c>
      <c r="H222" s="181">
        <v>17.03</v>
      </c>
      <c r="I222" s="182"/>
      <c r="J222" s="182"/>
      <c r="K222" s="183">
        <f aca="true" t="shared" si="92" ref="K222:K237">ROUND(P222*H222,2)</f>
        <v>0</v>
      </c>
      <c r="L222" s="179" t="s">
        <v>157</v>
      </c>
      <c r="M222" s="35"/>
      <c r="N222" s="184" t="s">
        <v>20</v>
      </c>
      <c r="O222" s="185" t="s">
        <v>48</v>
      </c>
      <c r="P222" s="186">
        <f aca="true" t="shared" si="93" ref="P222:P237">I222+J222</f>
        <v>0</v>
      </c>
      <c r="Q222" s="186">
        <f aca="true" t="shared" si="94" ref="Q222:Q237">ROUND(I222*H222,2)</f>
        <v>0</v>
      </c>
      <c r="R222" s="186">
        <f aca="true" t="shared" si="95" ref="R222:R237">ROUND(J222*H222,2)</f>
        <v>0</v>
      </c>
      <c r="S222" s="59"/>
      <c r="T222" s="187">
        <f aca="true" t="shared" si="96" ref="T222:T237">S222*H222</f>
        <v>0</v>
      </c>
      <c r="U222" s="187">
        <v>0.00348</v>
      </c>
      <c r="V222" s="187">
        <f aca="true" t="shared" si="97" ref="V222:V237">U222*H222</f>
        <v>0.0592644</v>
      </c>
      <c r="W222" s="187">
        <v>0</v>
      </c>
      <c r="X222" s="188">
        <f aca="true" t="shared" si="98" ref="X222:X237">W222*H222</f>
        <v>0</v>
      </c>
      <c r="AR222" s="189" t="s">
        <v>428</v>
      </c>
      <c r="AT222" s="189" t="s">
        <v>153</v>
      </c>
      <c r="AU222" s="189" t="s">
        <v>158</v>
      </c>
      <c r="AY222" s="15" t="s">
        <v>150</v>
      </c>
      <c r="BE222" s="190">
        <f aca="true" t="shared" si="99" ref="BE222:BE237">IF(O222="základní",K222,0)</f>
        <v>0</v>
      </c>
      <c r="BF222" s="190">
        <f aca="true" t="shared" si="100" ref="BF222:BF237">IF(O222="snížená",K222,0)</f>
        <v>0</v>
      </c>
      <c r="BG222" s="190">
        <f aca="true" t="shared" si="101" ref="BG222:BG237">IF(O222="zákl. přenesená",K222,0)</f>
        <v>0</v>
      </c>
      <c r="BH222" s="190">
        <f aca="true" t="shared" si="102" ref="BH222:BH237">IF(O222="sníž. přenesená",K222,0)</f>
        <v>0</v>
      </c>
      <c r="BI222" s="190">
        <f aca="true" t="shared" si="103" ref="BI222:BI237">IF(O222="nulová",K222,0)</f>
        <v>0</v>
      </c>
      <c r="BJ222" s="15" t="s">
        <v>158</v>
      </c>
      <c r="BK222" s="190">
        <f aca="true" t="shared" si="104" ref="BK222:BK237">ROUND(P222*H222,2)</f>
        <v>0</v>
      </c>
      <c r="BL222" s="15" t="s">
        <v>428</v>
      </c>
      <c r="BM222" s="189" t="s">
        <v>553</v>
      </c>
    </row>
    <row r="223" spans="2:65" s="1" customFormat="1" ht="24" customHeight="1">
      <c r="B223" s="31"/>
      <c r="C223" s="177" t="s">
        <v>554</v>
      </c>
      <c r="D223" s="177" t="s">
        <v>153</v>
      </c>
      <c r="E223" s="178" t="s">
        <v>555</v>
      </c>
      <c r="F223" s="179" t="s">
        <v>556</v>
      </c>
      <c r="G223" s="180" t="s">
        <v>181</v>
      </c>
      <c r="H223" s="181">
        <v>2</v>
      </c>
      <c r="I223" s="182"/>
      <c r="J223" s="182"/>
      <c r="K223" s="183">
        <f t="shared" si="92"/>
        <v>0</v>
      </c>
      <c r="L223" s="179" t="s">
        <v>157</v>
      </c>
      <c r="M223" s="35"/>
      <c r="N223" s="184" t="s">
        <v>20</v>
      </c>
      <c r="O223" s="185" t="s">
        <v>48</v>
      </c>
      <c r="P223" s="186">
        <f t="shared" si="93"/>
        <v>0</v>
      </c>
      <c r="Q223" s="186">
        <f t="shared" si="94"/>
        <v>0</v>
      </c>
      <c r="R223" s="186">
        <f t="shared" si="95"/>
        <v>0</v>
      </c>
      <c r="S223" s="59"/>
      <c r="T223" s="187">
        <f t="shared" si="96"/>
        <v>0</v>
      </c>
      <c r="U223" s="187">
        <v>0.00101</v>
      </c>
      <c r="V223" s="187">
        <f t="shared" si="97"/>
        <v>0.00202</v>
      </c>
      <c r="W223" s="187">
        <v>0</v>
      </c>
      <c r="X223" s="188">
        <f t="shared" si="98"/>
        <v>0</v>
      </c>
      <c r="AR223" s="189" t="s">
        <v>428</v>
      </c>
      <c r="AT223" s="189" t="s">
        <v>153</v>
      </c>
      <c r="AU223" s="189" t="s">
        <v>158</v>
      </c>
      <c r="AY223" s="15" t="s">
        <v>150</v>
      </c>
      <c r="BE223" s="190">
        <f t="shared" si="99"/>
        <v>0</v>
      </c>
      <c r="BF223" s="190">
        <f t="shared" si="100"/>
        <v>0</v>
      </c>
      <c r="BG223" s="190">
        <f t="shared" si="101"/>
        <v>0</v>
      </c>
      <c r="BH223" s="190">
        <f t="shared" si="102"/>
        <v>0</v>
      </c>
      <c r="BI223" s="190">
        <f t="shared" si="103"/>
        <v>0</v>
      </c>
      <c r="BJ223" s="15" t="s">
        <v>158</v>
      </c>
      <c r="BK223" s="190">
        <f t="shared" si="104"/>
        <v>0</v>
      </c>
      <c r="BL223" s="15" t="s">
        <v>428</v>
      </c>
      <c r="BM223" s="189" t="s">
        <v>557</v>
      </c>
    </row>
    <row r="224" spans="2:65" s="1" customFormat="1" ht="24" customHeight="1">
      <c r="B224" s="31"/>
      <c r="C224" s="177" t="s">
        <v>558</v>
      </c>
      <c r="D224" s="177" t="s">
        <v>153</v>
      </c>
      <c r="E224" s="178" t="s">
        <v>559</v>
      </c>
      <c r="F224" s="179" t="s">
        <v>560</v>
      </c>
      <c r="G224" s="180" t="s">
        <v>240</v>
      </c>
      <c r="H224" s="181">
        <v>1.8</v>
      </c>
      <c r="I224" s="182"/>
      <c r="J224" s="182"/>
      <c r="K224" s="183">
        <f t="shared" si="92"/>
        <v>0</v>
      </c>
      <c r="L224" s="179" t="s">
        <v>157</v>
      </c>
      <c r="M224" s="35"/>
      <c r="N224" s="184" t="s">
        <v>20</v>
      </c>
      <c r="O224" s="185" t="s">
        <v>48</v>
      </c>
      <c r="P224" s="186">
        <f t="shared" si="93"/>
        <v>0</v>
      </c>
      <c r="Q224" s="186">
        <f t="shared" si="94"/>
        <v>0</v>
      </c>
      <c r="R224" s="186">
        <f t="shared" si="95"/>
        <v>0</v>
      </c>
      <c r="S224" s="59"/>
      <c r="T224" s="187">
        <f t="shared" si="96"/>
        <v>0</v>
      </c>
      <c r="U224" s="187">
        <v>0.00378</v>
      </c>
      <c r="V224" s="187">
        <f t="shared" si="97"/>
        <v>0.006804</v>
      </c>
      <c r="W224" s="187">
        <v>0</v>
      </c>
      <c r="X224" s="188">
        <f t="shared" si="98"/>
        <v>0</v>
      </c>
      <c r="AR224" s="189" t="s">
        <v>428</v>
      </c>
      <c r="AT224" s="189" t="s">
        <v>153</v>
      </c>
      <c r="AU224" s="189" t="s">
        <v>158</v>
      </c>
      <c r="AY224" s="15" t="s">
        <v>150</v>
      </c>
      <c r="BE224" s="190">
        <f t="shared" si="99"/>
        <v>0</v>
      </c>
      <c r="BF224" s="190">
        <f t="shared" si="100"/>
        <v>0</v>
      </c>
      <c r="BG224" s="190">
        <f t="shared" si="101"/>
        <v>0</v>
      </c>
      <c r="BH224" s="190">
        <f t="shared" si="102"/>
        <v>0</v>
      </c>
      <c r="BI224" s="190">
        <f t="shared" si="103"/>
        <v>0</v>
      </c>
      <c r="BJ224" s="15" t="s">
        <v>158</v>
      </c>
      <c r="BK224" s="190">
        <f t="shared" si="104"/>
        <v>0</v>
      </c>
      <c r="BL224" s="15" t="s">
        <v>428</v>
      </c>
      <c r="BM224" s="189" t="s">
        <v>561</v>
      </c>
    </row>
    <row r="225" spans="2:65" s="1" customFormat="1" ht="24" customHeight="1">
      <c r="B225" s="31"/>
      <c r="C225" s="177" t="s">
        <v>562</v>
      </c>
      <c r="D225" s="177" t="s">
        <v>153</v>
      </c>
      <c r="E225" s="178" t="s">
        <v>563</v>
      </c>
      <c r="F225" s="179" t="s">
        <v>564</v>
      </c>
      <c r="G225" s="180" t="s">
        <v>319</v>
      </c>
      <c r="H225" s="181">
        <v>1</v>
      </c>
      <c r="I225" s="182"/>
      <c r="J225" s="182"/>
      <c r="K225" s="183">
        <f t="shared" si="92"/>
        <v>0</v>
      </c>
      <c r="L225" s="179" t="s">
        <v>157</v>
      </c>
      <c r="M225" s="35"/>
      <c r="N225" s="184" t="s">
        <v>20</v>
      </c>
      <c r="O225" s="185" t="s">
        <v>48</v>
      </c>
      <c r="P225" s="186">
        <f t="shared" si="93"/>
        <v>0</v>
      </c>
      <c r="Q225" s="186">
        <f t="shared" si="94"/>
        <v>0</v>
      </c>
      <c r="R225" s="186">
        <f t="shared" si="95"/>
        <v>0</v>
      </c>
      <c r="S225" s="59"/>
      <c r="T225" s="187">
        <f t="shared" si="96"/>
        <v>0</v>
      </c>
      <c r="U225" s="187">
        <v>0.00338</v>
      </c>
      <c r="V225" s="187">
        <f t="shared" si="97"/>
        <v>0.00338</v>
      </c>
      <c r="W225" s="187">
        <v>0</v>
      </c>
      <c r="X225" s="188">
        <f t="shared" si="98"/>
        <v>0</v>
      </c>
      <c r="AR225" s="189" t="s">
        <v>428</v>
      </c>
      <c r="AT225" s="189" t="s">
        <v>153</v>
      </c>
      <c r="AU225" s="189" t="s">
        <v>158</v>
      </c>
      <c r="AY225" s="15" t="s">
        <v>150</v>
      </c>
      <c r="BE225" s="190">
        <f t="shared" si="99"/>
        <v>0</v>
      </c>
      <c r="BF225" s="190">
        <f t="shared" si="100"/>
        <v>0</v>
      </c>
      <c r="BG225" s="190">
        <f t="shared" si="101"/>
        <v>0</v>
      </c>
      <c r="BH225" s="190">
        <f t="shared" si="102"/>
        <v>0</v>
      </c>
      <c r="BI225" s="190">
        <f t="shared" si="103"/>
        <v>0</v>
      </c>
      <c r="BJ225" s="15" t="s">
        <v>158</v>
      </c>
      <c r="BK225" s="190">
        <f t="shared" si="104"/>
        <v>0</v>
      </c>
      <c r="BL225" s="15" t="s">
        <v>428</v>
      </c>
      <c r="BM225" s="189" t="s">
        <v>565</v>
      </c>
    </row>
    <row r="226" spans="2:65" s="1" customFormat="1" ht="24" customHeight="1">
      <c r="B226" s="31"/>
      <c r="C226" s="177" t="s">
        <v>566</v>
      </c>
      <c r="D226" s="177" t="s">
        <v>153</v>
      </c>
      <c r="E226" s="178" t="s">
        <v>567</v>
      </c>
      <c r="F226" s="179" t="s">
        <v>568</v>
      </c>
      <c r="G226" s="180" t="s">
        <v>319</v>
      </c>
      <c r="H226" s="181">
        <v>1</v>
      </c>
      <c r="I226" s="182"/>
      <c r="J226" s="182"/>
      <c r="K226" s="183">
        <f t="shared" si="92"/>
        <v>0</v>
      </c>
      <c r="L226" s="179" t="s">
        <v>157</v>
      </c>
      <c r="M226" s="35"/>
      <c r="N226" s="184" t="s">
        <v>20</v>
      </c>
      <c r="O226" s="185" t="s">
        <v>48</v>
      </c>
      <c r="P226" s="186">
        <f t="shared" si="93"/>
        <v>0</v>
      </c>
      <c r="Q226" s="186">
        <f t="shared" si="94"/>
        <v>0</v>
      </c>
      <c r="R226" s="186">
        <f t="shared" si="95"/>
        <v>0</v>
      </c>
      <c r="S226" s="59"/>
      <c r="T226" s="187">
        <f t="shared" si="96"/>
        <v>0</v>
      </c>
      <c r="U226" s="187">
        <v>0.00022</v>
      </c>
      <c r="V226" s="187">
        <f t="shared" si="97"/>
        <v>0.00022</v>
      </c>
      <c r="W226" s="187">
        <v>0</v>
      </c>
      <c r="X226" s="188">
        <f t="shared" si="98"/>
        <v>0</v>
      </c>
      <c r="AR226" s="189" t="s">
        <v>428</v>
      </c>
      <c r="AT226" s="189" t="s">
        <v>153</v>
      </c>
      <c r="AU226" s="189" t="s">
        <v>158</v>
      </c>
      <c r="AY226" s="15" t="s">
        <v>150</v>
      </c>
      <c r="BE226" s="190">
        <f t="shared" si="99"/>
        <v>0</v>
      </c>
      <c r="BF226" s="190">
        <f t="shared" si="100"/>
        <v>0</v>
      </c>
      <c r="BG226" s="190">
        <f t="shared" si="101"/>
        <v>0</v>
      </c>
      <c r="BH226" s="190">
        <f t="shared" si="102"/>
        <v>0</v>
      </c>
      <c r="BI226" s="190">
        <f t="shared" si="103"/>
        <v>0</v>
      </c>
      <c r="BJ226" s="15" t="s">
        <v>158</v>
      </c>
      <c r="BK226" s="190">
        <f t="shared" si="104"/>
        <v>0</v>
      </c>
      <c r="BL226" s="15" t="s">
        <v>428</v>
      </c>
      <c r="BM226" s="189" t="s">
        <v>569</v>
      </c>
    </row>
    <row r="227" spans="2:65" s="1" customFormat="1" ht="24" customHeight="1">
      <c r="B227" s="31"/>
      <c r="C227" s="177" t="s">
        <v>570</v>
      </c>
      <c r="D227" s="177" t="s">
        <v>153</v>
      </c>
      <c r="E227" s="178" t="s">
        <v>571</v>
      </c>
      <c r="F227" s="179" t="s">
        <v>572</v>
      </c>
      <c r="G227" s="180" t="s">
        <v>240</v>
      </c>
      <c r="H227" s="181">
        <v>8.25</v>
      </c>
      <c r="I227" s="182"/>
      <c r="J227" s="182"/>
      <c r="K227" s="183">
        <f t="shared" si="92"/>
        <v>0</v>
      </c>
      <c r="L227" s="179" t="s">
        <v>157</v>
      </c>
      <c r="M227" s="35"/>
      <c r="N227" s="184" t="s">
        <v>20</v>
      </c>
      <c r="O227" s="185" t="s">
        <v>48</v>
      </c>
      <c r="P227" s="186">
        <f t="shared" si="93"/>
        <v>0</v>
      </c>
      <c r="Q227" s="186">
        <f t="shared" si="94"/>
        <v>0</v>
      </c>
      <c r="R227" s="186">
        <f t="shared" si="95"/>
        <v>0</v>
      </c>
      <c r="S227" s="59"/>
      <c r="T227" s="187">
        <f t="shared" si="96"/>
        <v>0</v>
      </c>
      <c r="U227" s="187">
        <v>0.00039</v>
      </c>
      <c r="V227" s="187">
        <f t="shared" si="97"/>
        <v>0.0032175</v>
      </c>
      <c r="W227" s="187">
        <v>0</v>
      </c>
      <c r="X227" s="188">
        <f t="shared" si="98"/>
        <v>0</v>
      </c>
      <c r="AR227" s="189" t="s">
        <v>428</v>
      </c>
      <c r="AT227" s="189" t="s">
        <v>153</v>
      </c>
      <c r="AU227" s="189" t="s">
        <v>158</v>
      </c>
      <c r="AY227" s="15" t="s">
        <v>150</v>
      </c>
      <c r="BE227" s="190">
        <f t="shared" si="99"/>
        <v>0</v>
      </c>
      <c r="BF227" s="190">
        <f t="shared" si="100"/>
        <v>0</v>
      </c>
      <c r="BG227" s="190">
        <f t="shared" si="101"/>
        <v>0</v>
      </c>
      <c r="BH227" s="190">
        <f t="shared" si="102"/>
        <v>0</v>
      </c>
      <c r="BI227" s="190">
        <f t="shared" si="103"/>
        <v>0</v>
      </c>
      <c r="BJ227" s="15" t="s">
        <v>158</v>
      </c>
      <c r="BK227" s="190">
        <f t="shared" si="104"/>
        <v>0</v>
      </c>
      <c r="BL227" s="15" t="s">
        <v>428</v>
      </c>
      <c r="BM227" s="189" t="s">
        <v>573</v>
      </c>
    </row>
    <row r="228" spans="2:65" s="1" customFormat="1" ht="24" customHeight="1">
      <c r="B228" s="31"/>
      <c r="C228" s="177" t="s">
        <v>574</v>
      </c>
      <c r="D228" s="177" t="s">
        <v>153</v>
      </c>
      <c r="E228" s="178" t="s">
        <v>575</v>
      </c>
      <c r="F228" s="179" t="s">
        <v>576</v>
      </c>
      <c r="G228" s="180" t="s">
        <v>319</v>
      </c>
      <c r="H228" s="181">
        <v>2</v>
      </c>
      <c r="I228" s="182"/>
      <c r="J228" s="182"/>
      <c r="K228" s="183">
        <f t="shared" si="92"/>
        <v>0</v>
      </c>
      <c r="L228" s="179" t="s">
        <v>157</v>
      </c>
      <c r="M228" s="35"/>
      <c r="N228" s="184" t="s">
        <v>20</v>
      </c>
      <c r="O228" s="185" t="s">
        <v>48</v>
      </c>
      <c r="P228" s="186">
        <f t="shared" si="93"/>
        <v>0</v>
      </c>
      <c r="Q228" s="186">
        <f t="shared" si="94"/>
        <v>0</v>
      </c>
      <c r="R228" s="186">
        <f t="shared" si="95"/>
        <v>0</v>
      </c>
      <c r="S228" s="59"/>
      <c r="T228" s="187">
        <f t="shared" si="96"/>
        <v>0</v>
      </c>
      <c r="U228" s="187">
        <v>0.0004</v>
      </c>
      <c r="V228" s="187">
        <f t="shared" si="97"/>
        <v>0.0008</v>
      </c>
      <c r="W228" s="187">
        <v>0</v>
      </c>
      <c r="X228" s="188">
        <f t="shared" si="98"/>
        <v>0</v>
      </c>
      <c r="AR228" s="189" t="s">
        <v>428</v>
      </c>
      <c r="AT228" s="189" t="s">
        <v>153</v>
      </c>
      <c r="AU228" s="189" t="s">
        <v>158</v>
      </c>
      <c r="AY228" s="15" t="s">
        <v>150</v>
      </c>
      <c r="BE228" s="190">
        <f t="shared" si="99"/>
        <v>0</v>
      </c>
      <c r="BF228" s="190">
        <f t="shared" si="100"/>
        <v>0</v>
      </c>
      <c r="BG228" s="190">
        <f t="shared" si="101"/>
        <v>0</v>
      </c>
      <c r="BH228" s="190">
        <f t="shared" si="102"/>
        <v>0</v>
      </c>
      <c r="BI228" s="190">
        <f t="shared" si="103"/>
        <v>0</v>
      </c>
      <c r="BJ228" s="15" t="s">
        <v>158</v>
      </c>
      <c r="BK228" s="190">
        <f t="shared" si="104"/>
        <v>0</v>
      </c>
      <c r="BL228" s="15" t="s">
        <v>428</v>
      </c>
      <c r="BM228" s="189" t="s">
        <v>577</v>
      </c>
    </row>
    <row r="229" spans="2:65" s="1" customFormat="1" ht="24" customHeight="1">
      <c r="B229" s="31"/>
      <c r="C229" s="177" t="s">
        <v>578</v>
      </c>
      <c r="D229" s="177" t="s">
        <v>153</v>
      </c>
      <c r="E229" s="178" t="s">
        <v>579</v>
      </c>
      <c r="F229" s="179" t="s">
        <v>580</v>
      </c>
      <c r="G229" s="180" t="s">
        <v>181</v>
      </c>
      <c r="H229" s="181">
        <v>2</v>
      </c>
      <c r="I229" s="182"/>
      <c r="J229" s="182"/>
      <c r="K229" s="183">
        <f t="shared" si="92"/>
        <v>0</v>
      </c>
      <c r="L229" s="179" t="s">
        <v>157</v>
      </c>
      <c r="M229" s="35"/>
      <c r="N229" s="184" t="s">
        <v>20</v>
      </c>
      <c r="O229" s="185" t="s">
        <v>48</v>
      </c>
      <c r="P229" s="186">
        <f t="shared" si="93"/>
        <v>0</v>
      </c>
      <c r="Q229" s="186">
        <f t="shared" si="94"/>
        <v>0</v>
      </c>
      <c r="R229" s="186">
        <f t="shared" si="95"/>
        <v>0</v>
      </c>
      <c r="S229" s="59"/>
      <c r="T229" s="187">
        <f t="shared" si="96"/>
        <v>0</v>
      </c>
      <c r="U229" s="187">
        <v>0</v>
      </c>
      <c r="V229" s="187">
        <f t="shared" si="97"/>
        <v>0</v>
      </c>
      <c r="W229" s="187">
        <v>0</v>
      </c>
      <c r="X229" s="188">
        <f t="shared" si="98"/>
        <v>0</v>
      </c>
      <c r="AR229" s="189" t="s">
        <v>428</v>
      </c>
      <c r="AT229" s="189" t="s">
        <v>153</v>
      </c>
      <c r="AU229" s="189" t="s">
        <v>158</v>
      </c>
      <c r="AY229" s="15" t="s">
        <v>150</v>
      </c>
      <c r="BE229" s="190">
        <f t="shared" si="99"/>
        <v>0</v>
      </c>
      <c r="BF229" s="190">
        <f t="shared" si="100"/>
        <v>0</v>
      </c>
      <c r="BG229" s="190">
        <f t="shared" si="101"/>
        <v>0</v>
      </c>
      <c r="BH229" s="190">
        <f t="shared" si="102"/>
        <v>0</v>
      </c>
      <c r="BI229" s="190">
        <f t="shared" si="103"/>
        <v>0</v>
      </c>
      <c r="BJ229" s="15" t="s">
        <v>158</v>
      </c>
      <c r="BK229" s="190">
        <f t="shared" si="104"/>
        <v>0</v>
      </c>
      <c r="BL229" s="15" t="s">
        <v>428</v>
      </c>
      <c r="BM229" s="189" t="s">
        <v>581</v>
      </c>
    </row>
    <row r="230" spans="2:65" s="1" customFormat="1" ht="24" customHeight="1">
      <c r="B230" s="31"/>
      <c r="C230" s="177" t="s">
        <v>582</v>
      </c>
      <c r="D230" s="177" t="s">
        <v>153</v>
      </c>
      <c r="E230" s="178" t="s">
        <v>583</v>
      </c>
      <c r="F230" s="179" t="s">
        <v>584</v>
      </c>
      <c r="G230" s="180" t="s">
        <v>319</v>
      </c>
      <c r="H230" s="181">
        <v>1</v>
      </c>
      <c r="I230" s="182"/>
      <c r="J230" s="182"/>
      <c r="K230" s="183">
        <f t="shared" si="92"/>
        <v>0</v>
      </c>
      <c r="L230" s="179" t="s">
        <v>157</v>
      </c>
      <c r="M230" s="35"/>
      <c r="N230" s="184" t="s">
        <v>20</v>
      </c>
      <c r="O230" s="185" t="s">
        <v>48</v>
      </c>
      <c r="P230" s="186">
        <f t="shared" si="93"/>
        <v>0</v>
      </c>
      <c r="Q230" s="186">
        <f t="shared" si="94"/>
        <v>0</v>
      </c>
      <c r="R230" s="186">
        <f t="shared" si="95"/>
        <v>0</v>
      </c>
      <c r="S230" s="59"/>
      <c r="T230" s="187">
        <f t="shared" si="96"/>
        <v>0</v>
      </c>
      <c r="U230" s="187">
        <v>0.00703</v>
      </c>
      <c r="V230" s="187">
        <f t="shared" si="97"/>
        <v>0.00703</v>
      </c>
      <c r="W230" s="187">
        <v>0</v>
      </c>
      <c r="X230" s="188">
        <f t="shared" si="98"/>
        <v>0</v>
      </c>
      <c r="AR230" s="189" t="s">
        <v>428</v>
      </c>
      <c r="AT230" s="189" t="s">
        <v>153</v>
      </c>
      <c r="AU230" s="189" t="s">
        <v>158</v>
      </c>
      <c r="AY230" s="15" t="s">
        <v>150</v>
      </c>
      <c r="BE230" s="190">
        <f t="shared" si="99"/>
        <v>0</v>
      </c>
      <c r="BF230" s="190">
        <f t="shared" si="100"/>
        <v>0</v>
      </c>
      <c r="BG230" s="190">
        <f t="shared" si="101"/>
        <v>0</v>
      </c>
      <c r="BH230" s="190">
        <f t="shared" si="102"/>
        <v>0</v>
      </c>
      <c r="BI230" s="190">
        <f t="shared" si="103"/>
        <v>0</v>
      </c>
      <c r="BJ230" s="15" t="s">
        <v>158</v>
      </c>
      <c r="BK230" s="190">
        <f t="shared" si="104"/>
        <v>0</v>
      </c>
      <c r="BL230" s="15" t="s">
        <v>428</v>
      </c>
      <c r="BM230" s="189" t="s">
        <v>585</v>
      </c>
    </row>
    <row r="231" spans="2:65" s="1" customFormat="1" ht="24" customHeight="1">
      <c r="B231" s="31"/>
      <c r="C231" s="177" t="s">
        <v>586</v>
      </c>
      <c r="D231" s="177" t="s">
        <v>153</v>
      </c>
      <c r="E231" s="178" t="s">
        <v>587</v>
      </c>
      <c r="F231" s="179" t="s">
        <v>588</v>
      </c>
      <c r="G231" s="180" t="s">
        <v>181</v>
      </c>
      <c r="H231" s="181">
        <v>1</v>
      </c>
      <c r="I231" s="182"/>
      <c r="J231" s="182"/>
      <c r="K231" s="183">
        <f t="shared" si="92"/>
        <v>0</v>
      </c>
      <c r="L231" s="179" t="s">
        <v>157</v>
      </c>
      <c r="M231" s="35"/>
      <c r="N231" s="184" t="s">
        <v>20</v>
      </c>
      <c r="O231" s="185" t="s">
        <v>48</v>
      </c>
      <c r="P231" s="186">
        <f t="shared" si="93"/>
        <v>0</v>
      </c>
      <c r="Q231" s="186">
        <f t="shared" si="94"/>
        <v>0</v>
      </c>
      <c r="R231" s="186">
        <f t="shared" si="95"/>
        <v>0</v>
      </c>
      <c r="S231" s="59"/>
      <c r="T231" s="187">
        <f t="shared" si="96"/>
        <v>0</v>
      </c>
      <c r="U231" s="187">
        <v>0.00059</v>
      </c>
      <c r="V231" s="187">
        <f t="shared" si="97"/>
        <v>0.00059</v>
      </c>
      <c r="W231" s="187">
        <v>0</v>
      </c>
      <c r="X231" s="188">
        <f t="shared" si="98"/>
        <v>0</v>
      </c>
      <c r="AR231" s="189" t="s">
        <v>428</v>
      </c>
      <c r="AT231" s="189" t="s">
        <v>153</v>
      </c>
      <c r="AU231" s="189" t="s">
        <v>158</v>
      </c>
      <c r="AY231" s="15" t="s">
        <v>150</v>
      </c>
      <c r="BE231" s="190">
        <f t="shared" si="99"/>
        <v>0</v>
      </c>
      <c r="BF231" s="190">
        <f t="shared" si="100"/>
        <v>0</v>
      </c>
      <c r="BG231" s="190">
        <f t="shared" si="101"/>
        <v>0</v>
      </c>
      <c r="BH231" s="190">
        <f t="shared" si="102"/>
        <v>0</v>
      </c>
      <c r="BI231" s="190">
        <f t="shared" si="103"/>
        <v>0</v>
      </c>
      <c r="BJ231" s="15" t="s">
        <v>158</v>
      </c>
      <c r="BK231" s="190">
        <f t="shared" si="104"/>
        <v>0</v>
      </c>
      <c r="BL231" s="15" t="s">
        <v>428</v>
      </c>
      <c r="BM231" s="189" t="s">
        <v>589</v>
      </c>
    </row>
    <row r="232" spans="2:65" s="1" customFormat="1" ht="24" customHeight="1">
      <c r="B232" s="31"/>
      <c r="C232" s="177" t="s">
        <v>590</v>
      </c>
      <c r="D232" s="177" t="s">
        <v>153</v>
      </c>
      <c r="E232" s="178" t="s">
        <v>591</v>
      </c>
      <c r="F232" s="179" t="s">
        <v>592</v>
      </c>
      <c r="G232" s="180" t="s">
        <v>181</v>
      </c>
      <c r="H232" s="181">
        <v>2</v>
      </c>
      <c r="I232" s="182"/>
      <c r="J232" s="182"/>
      <c r="K232" s="183">
        <f t="shared" si="92"/>
        <v>0</v>
      </c>
      <c r="L232" s="179" t="s">
        <v>157</v>
      </c>
      <c r="M232" s="35"/>
      <c r="N232" s="184" t="s">
        <v>20</v>
      </c>
      <c r="O232" s="185" t="s">
        <v>48</v>
      </c>
      <c r="P232" s="186">
        <f t="shared" si="93"/>
        <v>0</v>
      </c>
      <c r="Q232" s="186">
        <f t="shared" si="94"/>
        <v>0</v>
      </c>
      <c r="R232" s="186">
        <f t="shared" si="95"/>
        <v>0</v>
      </c>
      <c r="S232" s="59"/>
      <c r="T232" s="187">
        <f t="shared" si="96"/>
        <v>0</v>
      </c>
      <c r="U232" s="187">
        <v>0.00061</v>
      </c>
      <c r="V232" s="187">
        <f t="shared" si="97"/>
        <v>0.00122</v>
      </c>
      <c r="W232" s="187">
        <v>0</v>
      </c>
      <c r="X232" s="188">
        <f t="shared" si="98"/>
        <v>0</v>
      </c>
      <c r="AR232" s="189" t="s">
        <v>428</v>
      </c>
      <c r="AT232" s="189" t="s">
        <v>153</v>
      </c>
      <c r="AU232" s="189" t="s">
        <v>158</v>
      </c>
      <c r="AY232" s="15" t="s">
        <v>150</v>
      </c>
      <c r="BE232" s="190">
        <f t="shared" si="99"/>
        <v>0</v>
      </c>
      <c r="BF232" s="190">
        <f t="shared" si="100"/>
        <v>0</v>
      </c>
      <c r="BG232" s="190">
        <f t="shared" si="101"/>
        <v>0</v>
      </c>
      <c r="BH232" s="190">
        <f t="shared" si="102"/>
        <v>0</v>
      </c>
      <c r="BI232" s="190">
        <f t="shared" si="103"/>
        <v>0</v>
      </c>
      <c r="BJ232" s="15" t="s">
        <v>158</v>
      </c>
      <c r="BK232" s="190">
        <f t="shared" si="104"/>
        <v>0</v>
      </c>
      <c r="BL232" s="15" t="s">
        <v>428</v>
      </c>
      <c r="BM232" s="189" t="s">
        <v>593</v>
      </c>
    </row>
    <row r="233" spans="2:65" s="1" customFormat="1" ht="24" customHeight="1">
      <c r="B233" s="31"/>
      <c r="C233" s="177" t="s">
        <v>594</v>
      </c>
      <c r="D233" s="177" t="s">
        <v>153</v>
      </c>
      <c r="E233" s="178" t="s">
        <v>595</v>
      </c>
      <c r="F233" s="179" t="s">
        <v>596</v>
      </c>
      <c r="G233" s="180" t="s">
        <v>319</v>
      </c>
      <c r="H233" s="181">
        <v>1</v>
      </c>
      <c r="I233" s="182"/>
      <c r="J233" s="182"/>
      <c r="K233" s="183">
        <f t="shared" si="92"/>
        <v>0</v>
      </c>
      <c r="L233" s="179" t="s">
        <v>157</v>
      </c>
      <c r="M233" s="35"/>
      <c r="N233" s="184" t="s">
        <v>20</v>
      </c>
      <c r="O233" s="185" t="s">
        <v>48</v>
      </c>
      <c r="P233" s="186">
        <f t="shared" si="93"/>
        <v>0</v>
      </c>
      <c r="Q233" s="186">
        <f t="shared" si="94"/>
        <v>0</v>
      </c>
      <c r="R233" s="186">
        <f t="shared" si="95"/>
        <v>0</v>
      </c>
      <c r="S233" s="59"/>
      <c r="T233" s="187">
        <f t="shared" si="96"/>
        <v>0</v>
      </c>
      <c r="U233" s="187">
        <v>0.00328</v>
      </c>
      <c r="V233" s="187">
        <f t="shared" si="97"/>
        <v>0.00328</v>
      </c>
      <c r="W233" s="187">
        <v>0</v>
      </c>
      <c r="X233" s="188">
        <f t="shared" si="98"/>
        <v>0</v>
      </c>
      <c r="AR233" s="189" t="s">
        <v>428</v>
      </c>
      <c r="AT233" s="189" t="s">
        <v>153</v>
      </c>
      <c r="AU233" s="189" t="s">
        <v>158</v>
      </c>
      <c r="AY233" s="15" t="s">
        <v>150</v>
      </c>
      <c r="BE233" s="190">
        <f t="shared" si="99"/>
        <v>0</v>
      </c>
      <c r="BF233" s="190">
        <f t="shared" si="100"/>
        <v>0</v>
      </c>
      <c r="BG233" s="190">
        <f t="shared" si="101"/>
        <v>0</v>
      </c>
      <c r="BH233" s="190">
        <f t="shared" si="102"/>
        <v>0</v>
      </c>
      <c r="BI233" s="190">
        <f t="shared" si="103"/>
        <v>0</v>
      </c>
      <c r="BJ233" s="15" t="s">
        <v>158</v>
      </c>
      <c r="BK233" s="190">
        <f t="shared" si="104"/>
        <v>0</v>
      </c>
      <c r="BL233" s="15" t="s">
        <v>428</v>
      </c>
      <c r="BM233" s="189" t="s">
        <v>597</v>
      </c>
    </row>
    <row r="234" spans="2:65" s="1" customFormat="1" ht="24" customHeight="1">
      <c r="B234" s="31"/>
      <c r="C234" s="177" t="s">
        <v>598</v>
      </c>
      <c r="D234" s="177" t="s">
        <v>153</v>
      </c>
      <c r="E234" s="178" t="s">
        <v>599</v>
      </c>
      <c r="F234" s="179" t="s">
        <v>600</v>
      </c>
      <c r="G234" s="180" t="s">
        <v>181</v>
      </c>
      <c r="H234" s="181">
        <v>2</v>
      </c>
      <c r="I234" s="182"/>
      <c r="J234" s="182"/>
      <c r="K234" s="183">
        <f t="shared" si="92"/>
        <v>0</v>
      </c>
      <c r="L234" s="179" t="s">
        <v>157</v>
      </c>
      <c r="M234" s="35"/>
      <c r="N234" s="184" t="s">
        <v>20</v>
      </c>
      <c r="O234" s="185" t="s">
        <v>48</v>
      </c>
      <c r="P234" s="186">
        <f t="shared" si="93"/>
        <v>0</v>
      </c>
      <c r="Q234" s="186">
        <f t="shared" si="94"/>
        <v>0</v>
      </c>
      <c r="R234" s="186">
        <f t="shared" si="95"/>
        <v>0</v>
      </c>
      <c r="S234" s="59"/>
      <c r="T234" s="187">
        <f t="shared" si="96"/>
        <v>0</v>
      </c>
      <c r="U234" s="187">
        <v>0</v>
      </c>
      <c r="V234" s="187">
        <f t="shared" si="97"/>
        <v>0</v>
      </c>
      <c r="W234" s="187">
        <v>0</v>
      </c>
      <c r="X234" s="188">
        <f t="shared" si="98"/>
        <v>0</v>
      </c>
      <c r="AR234" s="189" t="s">
        <v>428</v>
      </c>
      <c r="AT234" s="189" t="s">
        <v>153</v>
      </c>
      <c r="AU234" s="189" t="s">
        <v>158</v>
      </c>
      <c r="AY234" s="15" t="s">
        <v>150</v>
      </c>
      <c r="BE234" s="190">
        <f t="shared" si="99"/>
        <v>0</v>
      </c>
      <c r="BF234" s="190">
        <f t="shared" si="100"/>
        <v>0</v>
      </c>
      <c r="BG234" s="190">
        <f t="shared" si="101"/>
        <v>0</v>
      </c>
      <c r="BH234" s="190">
        <f t="shared" si="102"/>
        <v>0</v>
      </c>
      <c r="BI234" s="190">
        <f t="shared" si="103"/>
        <v>0</v>
      </c>
      <c r="BJ234" s="15" t="s">
        <v>158</v>
      </c>
      <c r="BK234" s="190">
        <f t="shared" si="104"/>
        <v>0</v>
      </c>
      <c r="BL234" s="15" t="s">
        <v>428</v>
      </c>
      <c r="BM234" s="189" t="s">
        <v>601</v>
      </c>
    </row>
    <row r="235" spans="2:65" s="1" customFormat="1" ht="24" customHeight="1">
      <c r="B235" s="31"/>
      <c r="C235" s="191" t="s">
        <v>602</v>
      </c>
      <c r="D235" s="191" t="s">
        <v>184</v>
      </c>
      <c r="E235" s="192" t="s">
        <v>603</v>
      </c>
      <c r="F235" s="193" t="s">
        <v>604</v>
      </c>
      <c r="G235" s="194" t="s">
        <v>181</v>
      </c>
      <c r="H235" s="195">
        <v>2</v>
      </c>
      <c r="I235" s="196"/>
      <c r="J235" s="197"/>
      <c r="K235" s="198">
        <f t="shared" si="92"/>
        <v>0</v>
      </c>
      <c r="L235" s="193" t="s">
        <v>157</v>
      </c>
      <c r="M235" s="199"/>
      <c r="N235" s="200" t="s">
        <v>20</v>
      </c>
      <c r="O235" s="185" t="s">
        <v>48</v>
      </c>
      <c r="P235" s="186">
        <f t="shared" si="93"/>
        <v>0</v>
      </c>
      <c r="Q235" s="186">
        <f t="shared" si="94"/>
        <v>0</v>
      </c>
      <c r="R235" s="186">
        <f t="shared" si="95"/>
        <v>0</v>
      </c>
      <c r="S235" s="59"/>
      <c r="T235" s="187">
        <f t="shared" si="96"/>
        <v>0</v>
      </c>
      <c r="U235" s="187">
        <v>0.0005</v>
      </c>
      <c r="V235" s="187">
        <f t="shared" si="97"/>
        <v>0.001</v>
      </c>
      <c r="W235" s="187">
        <v>0</v>
      </c>
      <c r="X235" s="188">
        <f t="shared" si="98"/>
        <v>0</v>
      </c>
      <c r="AR235" s="189" t="s">
        <v>363</v>
      </c>
      <c r="AT235" s="189" t="s">
        <v>184</v>
      </c>
      <c r="AU235" s="189" t="s">
        <v>158</v>
      </c>
      <c r="AY235" s="15" t="s">
        <v>150</v>
      </c>
      <c r="BE235" s="190">
        <f t="shared" si="99"/>
        <v>0</v>
      </c>
      <c r="BF235" s="190">
        <f t="shared" si="100"/>
        <v>0</v>
      </c>
      <c r="BG235" s="190">
        <f t="shared" si="101"/>
        <v>0</v>
      </c>
      <c r="BH235" s="190">
        <f t="shared" si="102"/>
        <v>0</v>
      </c>
      <c r="BI235" s="190">
        <f t="shared" si="103"/>
        <v>0</v>
      </c>
      <c r="BJ235" s="15" t="s">
        <v>158</v>
      </c>
      <c r="BK235" s="190">
        <f t="shared" si="104"/>
        <v>0</v>
      </c>
      <c r="BL235" s="15" t="s">
        <v>428</v>
      </c>
      <c r="BM235" s="189" t="s">
        <v>605</v>
      </c>
    </row>
    <row r="236" spans="2:65" s="1" customFormat="1" ht="24" customHeight="1">
      <c r="B236" s="31"/>
      <c r="C236" s="191" t="s">
        <v>606</v>
      </c>
      <c r="D236" s="191" t="s">
        <v>184</v>
      </c>
      <c r="E236" s="192" t="s">
        <v>607</v>
      </c>
      <c r="F236" s="193" t="s">
        <v>608</v>
      </c>
      <c r="G236" s="194" t="s">
        <v>240</v>
      </c>
      <c r="H236" s="195">
        <v>1</v>
      </c>
      <c r="I236" s="196"/>
      <c r="J236" s="197"/>
      <c r="K236" s="198">
        <f t="shared" si="92"/>
        <v>0</v>
      </c>
      <c r="L236" s="193" t="s">
        <v>157</v>
      </c>
      <c r="M236" s="199"/>
      <c r="N236" s="200" t="s">
        <v>20</v>
      </c>
      <c r="O236" s="185" t="s">
        <v>48</v>
      </c>
      <c r="P236" s="186">
        <f t="shared" si="93"/>
        <v>0</v>
      </c>
      <c r="Q236" s="186">
        <f t="shared" si="94"/>
        <v>0</v>
      </c>
      <c r="R236" s="186">
        <f t="shared" si="95"/>
        <v>0</v>
      </c>
      <c r="S236" s="59"/>
      <c r="T236" s="187">
        <f t="shared" si="96"/>
        <v>0</v>
      </c>
      <c r="U236" s="187">
        <v>0.0005</v>
      </c>
      <c r="V236" s="187">
        <f t="shared" si="97"/>
        <v>0.0005</v>
      </c>
      <c r="W236" s="187">
        <v>0</v>
      </c>
      <c r="X236" s="188">
        <f t="shared" si="98"/>
        <v>0</v>
      </c>
      <c r="AR236" s="189" t="s">
        <v>363</v>
      </c>
      <c r="AT236" s="189" t="s">
        <v>184</v>
      </c>
      <c r="AU236" s="189" t="s">
        <v>158</v>
      </c>
      <c r="AY236" s="15" t="s">
        <v>150</v>
      </c>
      <c r="BE236" s="190">
        <f t="shared" si="99"/>
        <v>0</v>
      </c>
      <c r="BF236" s="190">
        <f t="shared" si="100"/>
        <v>0</v>
      </c>
      <c r="BG236" s="190">
        <f t="shared" si="101"/>
        <v>0</v>
      </c>
      <c r="BH236" s="190">
        <f t="shared" si="102"/>
        <v>0</v>
      </c>
      <c r="BI236" s="190">
        <f t="shared" si="103"/>
        <v>0</v>
      </c>
      <c r="BJ236" s="15" t="s">
        <v>158</v>
      </c>
      <c r="BK236" s="190">
        <f t="shared" si="104"/>
        <v>0</v>
      </c>
      <c r="BL236" s="15" t="s">
        <v>428</v>
      </c>
      <c r="BM236" s="189" t="s">
        <v>609</v>
      </c>
    </row>
    <row r="237" spans="2:65" s="1" customFormat="1" ht="24" customHeight="1">
      <c r="B237" s="31"/>
      <c r="C237" s="177" t="s">
        <v>610</v>
      </c>
      <c r="D237" s="177" t="s">
        <v>153</v>
      </c>
      <c r="E237" s="178" t="s">
        <v>611</v>
      </c>
      <c r="F237" s="179" t="s">
        <v>612</v>
      </c>
      <c r="G237" s="180" t="s">
        <v>187</v>
      </c>
      <c r="H237" s="181">
        <v>0.089</v>
      </c>
      <c r="I237" s="182"/>
      <c r="J237" s="182"/>
      <c r="K237" s="183">
        <f t="shared" si="92"/>
        <v>0</v>
      </c>
      <c r="L237" s="179" t="s">
        <v>157</v>
      </c>
      <c r="M237" s="35"/>
      <c r="N237" s="184" t="s">
        <v>20</v>
      </c>
      <c r="O237" s="185" t="s">
        <v>48</v>
      </c>
      <c r="P237" s="186">
        <f t="shared" si="93"/>
        <v>0</v>
      </c>
      <c r="Q237" s="186">
        <f t="shared" si="94"/>
        <v>0</v>
      </c>
      <c r="R237" s="186">
        <f t="shared" si="95"/>
        <v>0</v>
      </c>
      <c r="S237" s="59"/>
      <c r="T237" s="187">
        <f t="shared" si="96"/>
        <v>0</v>
      </c>
      <c r="U237" s="187">
        <v>0</v>
      </c>
      <c r="V237" s="187">
        <f t="shared" si="97"/>
        <v>0</v>
      </c>
      <c r="W237" s="187">
        <v>0</v>
      </c>
      <c r="X237" s="188">
        <f t="shared" si="98"/>
        <v>0</v>
      </c>
      <c r="AR237" s="189" t="s">
        <v>428</v>
      </c>
      <c r="AT237" s="189" t="s">
        <v>153</v>
      </c>
      <c r="AU237" s="189" t="s">
        <v>158</v>
      </c>
      <c r="AY237" s="15" t="s">
        <v>150</v>
      </c>
      <c r="BE237" s="190">
        <f t="shared" si="99"/>
        <v>0</v>
      </c>
      <c r="BF237" s="190">
        <f t="shared" si="100"/>
        <v>0</v>
      </c>
      <c r="BG237" s="190">
        <f t="shared" si="101"/>
        <v>0</v>
      </c>
      <c r="BH237" s="190">
        <f t="shared" si="102"/>
        <v>0</v>
      </c>
      <c r="BI237" s="190">
        <f t="shared" si="103"/>
        <v>0</v>
      </c>
      <c r="BJ237" s="15" t="s">
        <v>158</v>
      </c>
      <c r="BK237" s="190">
        <f t="shared" si="104"/>
        <v>0</v>
      </c>
      <c r="BL237" s="15" t="s">
        <v>428</v>
      </c>
      <c r="BM237" s="189" t="s">
        <v>613</v>
      </c>
    </row>
    <row r="238" spans="2:63" s="11" customFormat="1" ht="22.9" customHeight="1">
      <c r="B238" s="160"/>
      <c r="C238" s="161"/>
      <c r="D238" s="162" t="s">
        <v>77</v>
      </c>
      <c r="E238" s="175" t="s">
        <v>614</v>
      </c>
      <c r="F238" s="175" t="s">
        <v>615</v>
      </c>
      <c r="G238" s="161"/>
      <c r="H238" s="161"/>
      <c r="I238" s="164"/>
      <c r="J238" s="164"/>
      <c r="K238" s="176">
        <f>BK238</f>
        <v>0</v>
      </c>
      <c r="L238" s="161"/>
      <c r="M238" s="166"/>
      <c r="N238" s="167"/>
      <c r="O238" s="168"/>
      <c r="P238" s="168"/>
      <c r="Q238" s="169">
        <f>SUM(Q239:Q270)</f>
        <v>0</v>
      </c>
      <c r="R238" s="169">
        <f>SUM(R239:R270)</f>
        <v>0</v>
      </c>
      <c r="S238" s="168"/>
      <c r="T238" s="170">
        <f>SUM(T239:T270)</f>
        <v>0</v>
      </c>
      <c r="U238" s="168"/>
      <c r="V238" s="170">
        <f>SUM(V239:V270)</f>
        <v>1.00425</v>
      </c>
      <c r="W238" s="168"/>
      <c r="X238" s="171">
        <f>SUM(X239:X270)</f>
        <v>1.66192</v>
      </c>
      <c r="AR238" s="172" t="s">
        <v>158</v>
      </c>
      <c r="AT238" s="173" t="s">
        <v>77</v>
      </c>
      <c r="AU238" s="173" t="s">
        <v>83</v>
      </c>
      <c r="AY238" s="172" t="s">
        <v>150</v>
      </c>
      <c r="BK238" s="174">
        <f>SUM(BK239:BK270)</f>
        <v>0</v>
      </c>
    </row>
    <row r="239" spans="2:65" s="1" customFormat="1" ht="24" customHeight="1">
      <c r="B239" s="31"/>
      <c r="C239" s="177" t="s">
        <v>616</v>
      </c>
      <c r="D239" s="177" t="s">
        <v>153</v>
      </c>
      <c r="E239" s="178" t="s">
        <v>617</v>
      </c>
      <c r="F239" s="179" t="s">
        <v>618</v>
      </c>
      <c r="G239" s="180" t="s">
        <v>319</v>
      </c>
      <c r="H239" s="181">
        <v>9</v>
      </c>
      <c r="I239" s="182"/>
      <c r="J239" s="182"/>
      <c r="K239" s="183">
        <f aca="true" t="shared" si="105" ref="K239:K270">ROUND(P239*H239,2)</f>
        <v>0</v>
      </c>
      <c r="L239" s="179" t="s">
        <v>157</v>
      </c>
      <c r="M239" s="35"/>
      <c r="N239" s="184" t="s">
        <v>20</v>
      </c>
      <c r="O239" s="185" t="s">
        <v>48</v>
      </c>
      <c r="P239" s="186">
        <f aca="true" t="shared" si="106" ref="P239:P270">I239+J239</f>
        <v>0</v>
      </c>
      <c r="Q239" s="186">
        <f aca="true" t="shared" si="107" ref="Q239:Q270">ROUND(I239*H239,2)</f>
        <v>0</v>
      </c>
      <c r="R239" s="186">
        <f aca="true" t="shared" si="108" ref="R239:R270">ROUND(J239*H239,2)</f>
        <v>0</v>
      </c>
      <c r="S239" s="59"/>
      <c r="T239" s="187">
        <f aca="true" t="shared" si="109" ref="T239:T270">S239*H239</f>
        <v>0</v>
      </c>
      <c r="U239" s="187">
        <v>0</v>
      </c>
      <c r="V239" s="187">
        <f aca="true" t="shared" si="110" ref="V239:V270">U239*H239</f>
        <v>0</v>
      </c>
      <c r="W239" s="187">
        <v>0.01933</v>
      </c>
      <c r="X239" s="188">
        <f aca="true" t="shared" si="111" ref="X239:X270">W239*H239</f>
        <v>0.17397</v>
      </c>
      <c r="AR239" s="189" t="s">
        <v>428</v>
      </c>
      <c r="AT239" s="189" t="s">
        <v>153</v>
      </c>
      <c r="AU239" s="189" t="s">
        <v>158</v>
      </c>
      <c r="AY239" s="15" t="s">
        <v>150</v>
      </c>
      <c r="BE239" s="190">
        <f aca="true" t="shared" si="112" ref="BE239:BE270">IF(O239="základní",K239,0)</f>
        <v>0</v>
      </c>
      <c r="BF239" s="190">
        <f aca="true" t="shared" si="113" ref="BF239:BF270">IF(O239="snížená",K239,0)</f>
        <v>0</v>
      </c>
      <c r="BG239" s="190">
        <f aca="true" t="shared" si="114" ref="BG239:BG270">IF(O239="zákl. přenesená",K239,0)</f>
        <v>0</v>
      </c>
      <c r="BH239" s="190">
        <f aca="true" t="shared" si="115" ref="BH239:BH270">IF(O239="sníž. přenesená",K239,0)</f>
        <v>0</v>
      </c>
      <c r="BI239" s="190">
        <f aca="true" t="shared" si="116" ref="BI239:BI270">IF(O239="nulová",K239,0)</f>
        <v>0</v>
      </c>
      <c r="BJ239" s="15" t="s">
        <v>158</v>
      </c>
      <c r="BK239" s="190">
        <f aca="true" t="shared" si="117" ref="BK239:BK270">ROUND(P239*H239,2)</f>
        <v>0</v>
      </c>
      <c r="BL239" s="15" t="s">
        <v>428</v>
      </c>
      <c r="BM239" s="189" t="s">
        <v>619</v>
      </c>
    </row>
    <row r="240" spans="2:65" s="1" customFormat="1" ht="24" customHeight="1">
      <c r="B240" s="31"/>
      <c r="C240" s="177" t="s">
        <v>620</v>
      </c>
      <c r="D240" s="177" t="s">
        <v>153</v>
      </c>
      <c r="E240" s="178" t="s">
        <v>621</v>
      </c>
      <c r="F240" s="179" t="s">
        <v>622</v>
      </c>
      <c r="G240" s="180" t="s">
        <v>181</v>
      </c>
      <c r="H240" s="181">
        <v>7</v>
      </c>
      <c r="I240" s="182"/>
      <c r="J240" s="182"/>
      <c r="K240" s="183">
        <f t="shared" si="105"/>
        <v>0</v>
      </c>
      <c r="L240" s="179" t="s">
        <v>157</v>
      </c>
      <c r="M240" s="35"/>
      <c r="N240" s="184" t="s">
        <v>20</v>
      </c>
      <c r="O240" s="185" t="s">
        <v>48</v>
      </c>
      <c r="P240" s="186">
        <f t="shared" si="106"/>
        <v>0</v>
      </c>
      <c r="Q240" s="186">
        <f t="shared" si="107"/>
        <v>0</v>
      </c>
      <c r="R240" s="186">
        <f t="shared" si="108"/>
        <v>0</v>
      </c>
      <c r="S240" s="59"/>
      <c r="T240" s="187">
        <f t="shared" si="109"/>
        <v>0</v>
      </c>
      <c r="U240" s="187">
        <v>0.00182</v>
      </c>
      <c r="V240" s="187">
        <f t="shared" si="110"/>
        <v>0.01274</v>
      </c>
      <c r="W240" s="187">
        <v>0</v>
      </c>
      <c r="X240" s="188">
        <f t="shared" si="111"/>
        <v>0</v>
      </c>
      <c r="AR240" s="189" t="s">
        <v>428</v>
      </c>
      <c r="AT240" s="189" t="s">
        <v>153</v>
      </c>
      <c r="AU240" s="189" t="s">
        <v>158</v>
      </c>
      <c r="AY240" s="15" t="s">
        <v>150</v>
      </c>
      <c r="BE240" s="190">
        <f t="shared" si="112"/>
        <v>0</v>
      </c>
      <c r="BF240" s="190">
        <f t="shared" si="113"/>
        <v>0</v>
      </c>
      <c r="BG240" s="190">
        <f t="shared" si="114"/>
        <v>0</v>
      </c>
      <c r="BH240" s="190">
        <f t="shared" si="115"/>
        <v>0</v>
      </c>
      <c r="BI240" s="190">
        <f t="shared" si="116"/>
        <v>0</v>
      </c>
      <c r="BJ240" s="15" t="s">
        <v>158</v>
      </c>
      <c r="BK240" s="190">
        <f t="shared" si="117"/>
        <v>0</v>
      </c>
      <c r="BL240" s="15" t="s">
        <v>428</v>
      </c>
      <c r="BM240" s="189" t="s">
        <v>623</v>
      </c>
    </row>
    <row r="241" spans="2:65" s="1" customFormat="1" ht="24" customHeight="1">
      <c r="B241" s="31"/>
      <c r="C241" s="191" t="s">
        <v>624</v>
      </c>
      <c r="D241" s="191" t="s">
        <v>184</v>
      </c>
      <c r="E241" s="192" t="s">
        <v>625</v>
      </c>
      <c r="F241" s="193" t="s">
        <v>626</v>
      </c>
      <c r="G241" s="194" t="s">
        <v>181</v>
      </c>
      <c r="H241" s="195">
        <v>7</v>
      </c>
      <c r="I241" s="196"/>
      <c r="J241" s="197"/>
      <c r="K241" s="198">
        <f t="shared" si="105"/>
        <v>0</v>
      </c>
      <c r="L241" s="193" t="s">
        <v>157</v>
      </c>
      <c r="M241" s="199"/>
      <c r="N241" s="200" t="s">
        <v>20</v>
      </c>
      <c r="O241" s="185" t="s">
        <v>48</v>
      </c>
      <c r="P241" s="186">
        <f t="shared" si="106"/>
        <v>0</v>
      </c>
      <c r="Q241" s="186">
        <f t="shared" si="107"/>
        <v>0</v>
      </c>
      <c r="R241" s="186">
        <f t="shared" si="108"/>
        <v>0</v>
      </c>
      <c r="S241" s="59"/>
      <c r="T241" s="187">
        <f t="shared" si="109"/>
        <v>0</v>
      </c>
      <c r="U241" s="187">
        <v>0.012</v>
      </c>
      <c r="V241" s="187">
        <f t="shared" si="110"/>
        <v>0.084</v>
      </c>
      <c r="W241" s="187">
        <v>0</v>
      </c>
      <c r="X241" s="188">
        <f t="shared" si="111"/>
        <v>0</v>
      </c>
      <c r="AR241" s="189" t="s">
        <v>363</v>
      </c>
      <c r="AT241" s="189" t="s">
        <v>184</v>
      </c>
      <c r="AU241" s="189" t="s">
        <v>158</v>
      </c>
      <c r="AY241" s="15" t="s">
        <v>150</v>
      </c>
      <c r="BE241" s="190">
        <f t="shared" si="112"/>
        <v>0</v>
      </c>
      <c r="BF241" s="190">
        <f t="shared" si="113"/>
        <v>0</v>
      </c>
      <c r="BG241" s="190">
        <f t="shared" si="114"/>
        <v>0</v>
      </c>
      <c r="BH241" s="190">
        <f t="shared" si="115"/>
        <v>0</v>
      </c>
      <c r="BI241" s="190">
        <f t="shared" si="116"/>
        <v>0</v>
      </c>
      <c r="BJ241" s="15" t="s">
        <v>158</v>
      </c>
      <c r="BK241" s="190">
        <f t="shared" si="117"/>
        <v>0</v>
      </c>
      <c r="BL241" s="15" t="s">
        <v>428</v>
      </c>
      <c r="BM241" s="189" t="s">
        <v>627</v>
      </c>
    </row>
    <row r="242" spans="2:65" s="1" customFormat="1" ht="24" customHeight="1">
      <c r="B242" s="31"/>
      <c r="C242" s="177" t="s">
        <v>628</v>
      </c>
      <c r="D242" s="177" t="s">
        <v>153</v>
      </c>
      <c r="E242" s="178" t="s">
        <v>629</v>
      </c>
      <c r="F242" s="179" t="s">
        <v>630</v>
      </c>
      <c r="G242" s="180" t="s">
        <v>319</v>
      </c>
      <c r="H242" s="181">
        <v>8</v>
      </c>
      <c r="I242" s="182"/>
      <c r="J242" s="182"/>
      <c r="K242" s="183">
        <f t="shared" si="105"/>
        <v>0</v>
      </c>
      <c r="L242" s="179" t="s">
        <v>157</v>
      </c>
      <c r="M242" s="35"/>
      <c r="N242" s="184" t="s">
        <v>20</v>
      </c>
      <c r="O242" s="185" t="s">
        <v>48</v>
      </c>
      <c r="P242" s="186">
        <f t="shared" si="106"/>
        <v>0</v>
      </c>
      <c r="Q242" s="186">
        <f t="shared" si="107"/>
        <v>0</v>
      </c>
      <c r="R242" s="186">
        <f t="shared" si="108"/>
        <v>0</v>
      </c>
      <c r="S242" s="59"/>
      <c r="T242" s="187">
        <f t="shared" si="109"/>
        <v>0</v>
      </c>
      <c r="U242" s="187">
        <v>0</v>
      </c>
      <c r="V242" s="187">
        <f t="shared" si="110"/>
        <v>0</v>
      </c>
      <c r="W242" s="187">
        <v>0.01946</v>
      </c>
      <c r="X242" s="188">
        <f t="shared" si="111"/>
        <v>0.15568</v>
      </c>
      <c r="AR242" s="189" t="s">
        <v>428</v>
      </c>
      <c r="AT242" s="189" t="s">
        <v>153</v>
      </c>
      <c r="AU242" s="189" t="s">
        <v>158</v>
      </c>
      <c r="AY242" s="15" t="s">
        <v>150</v>
      </c>
      <c r="BE242" s="190">
        <f t="shared" si="112"/>
        <v>0</v>
      </c>
      <c r="BF242" s="190">
        <f t="shared" si="113"/>
        <v>0</v>
      </c>
      <c r="BG242" s="190">
        <f t="shared" si="114"/>
        <v>0</v>
      </c>
      <c r="BH242" s="190">
        <f t="shared" si="115"/>
        <v>0</v>
      </c>
      <c r="BI242" s="190">
        <f t="shared" si="116"/>
        <v>0</v>
      </c>
      <c r="BJ242" s="15" t="s">
        <v>158</v>
      </c>
      <c r="BK242" s="190">
        <f t="shared" si="117"/>
        <v>0</v>
      </c>
      <c r="BL242" s="15" t="s">
        <v>428</v>
      </c>
      <c r="BM242" s="189" t="s">
        <v>631</v>
      </c>
    </row>
    <row r="243" spans="2:65" s="1" customFormat="1" ht="24" customHeight="1">
      <c r="B243" s="31"/>
      <c r="C243" s="177" t="s">
        <v>632</v>
      </c>
      <c r="D243" s="177" t="s">
        <v>153</v>
      </c>
      <c r="E243" s="178" t="s">
        <v>633</v>
      </c>
      <c r="F243" s="179" t="s">
        <v>634</v>
      </c>
      <c r="G243" s="180" t="s">
        <v>319</v>
      </c>
      <c r="H243" s="181">
        <v>8</v>
      </c>
      <c r="I243" s="182"/>
      <c r="J243" s="182"/>
      <c r="K243" s="183">
        <f t="shared" si="105"/>
        <v>0</v>
      </c>
      <c r="L243" s="179" t="s">
        <v>157</v>
      </c>
      <c r="M243" s="35"/>
      <c r="N243" s="184" t="s">
        <v>20</v>
      </c>
      <c r="O243" s="185" t="s">
        <v>48</v>
      </c>
      <c r="P243" s="186">
        <f t="shared" si="106"/>
        <v>0</v>
      </c>
      <c r="Q243" s="186">
        <f t="shared" si="107"/>
        <v>0</v>
      </c>
      <c r="R243" s="186">
        <f t="shared" si="108"/>
        <v>0</v>
      </c>
      <c r="S243" s="59"/>
      <c r="T243" s="187">
        <f t="shared" si="109"/>
        <v>0</v>
      </c>
      <c r="U243" s="187">
        <v>0.00185</v>
      </c>
      <c r="V243" s="187">
        <f t="shared" si="110"/>
        <v>0.0148</v>
      </c>
      <c r="W243" s="187">
        <v>0</v>
      </c>
      <c r="X243" s="188">
        <f t="shared" si="111"/>
        <v>0</v>
      </c>
      <c r="AR243" s="189" t="s">
        <v>428</v>
      </c>
      <c r="AT243" s="189" t="s">
        <v>153</v>
      </c>
      <c r="AU243" s="189" t="s">
        <v>158</v>
      </c>
      <c r="AY243" s="15" t="s">
        <v>150</v>
      </c>
      <c r="BE243" s="190">
        <f t="shared" si="112"/>
        <v>0</v>
      </c>
      <c r="BF243" s="190">
        <f t="shared" si="113"/>
        <v>0</v>
      </c>
      <c r="BG243" s="190">
        <f t="shared" si="114"/>
        <v>0</v>
      </c>
      <c r="BH243" s="190">
        <f t="shared" si="115"/>
        <v>0</v>
      </c>
      <c r="BI243" s="190">
        <f t="shared" si="116"/>
        <v>0</v>
      </c>
      <c r="BJ243" s="15" t="s">
        <v>158</v>
      </c>
      <c r="BK243" s="190">
        <f t="shared" si="117"/>
        <v>0</v>
      </c>
      <c r="BL243" s="15" t="s">
        <v>428</v>
      </c>
      <c r="BM243" s="189" t="s">
        <v>635</v>
      </c>
    </row>
    <row r="244" spans="2:65" s="1" customFormat="1" ht="24" customHeight="1">
      <c r="B244" s="31"/>
      <c r="C244" s="191" t="s">
        <v>636</v>
      </c>
      <c r="D244" s="191" t="s">
        <v>184</v>
      </c>
      <c r="E244" s="192" t="s">
        <v>637</v>
      </c>
      <c r="F244" s="193" t="s">
        <v>638</v>
      </c>
      <c r="G244" s="194" t="s">
        <v>181</v>
      </c>
      <c r="H244" s="195">
        <v>8</v>
      </c>
      <c r="I244" s="196"/>
      <c r="J244" s="197"/>
      <c r="K244" s="198">
        <f t="shared" si="105"/>
        <v>0</v>
      </c>
      <c r="L244" s="193" t="s">
        <v>157</v>
      </c>
      <c r="M244" s="199"/>
      <c r="N244" s="200" t="s">
        <v>20</v>
      </c>
      <c r="O244" s="185" t="s">
        <v>48</v>
      </c>
      <c r="P244" s="186">
        <f t="shared" si="106"/>
        <v>0</v>
      </c>
      <c r="Q244" s="186">
        <f t="shared" si="107"/>
        <v>0</v>
      </c>
      <c r="R244" s="186">
        <f t="shared" si="108"/>
        <v>0</v>
      </c>
      <c r="S244" s="59"/>
      <c r="T244" s="187">
        <f t="shared" si="109"/>
        <v>0</v>
      </c>
      <c r="U244" s="187">
        <v>0.016</v>
      </c>
      <c r="V244" s="187">
        <f t="shared" si="110"/>
        <v>0.128</v>
      </c>
      <c r="W244" s="187">
        <v>0</v>
      </c>
      <c r="X244" s="188">
        <f t="shared" si="111"/>
        <v>0</v>
      </c>
      <c r="AR244" s="189" t="s">
        <v>363</v>
      </c>
      <c r="AT244" s="189" t="s">
        <v>184</v>
      </c>
      <c r="AU244" s="189" t="s">
        <v>158</v>
      </c>
      <c r="AY244" s="15" t="s">
        <v>150</v>
      </c>
      <c r="BE244" s="190">
        <f t="shared" si="112"/>
        <v>0</v>
      </c>
      <c r="BF244" s="190">
        <f t="shared" si="113"/>
        <v>0</v>
      </c>
      <c r="BG244" s="190">
        <f t="shared" si="114"/>
        <v>0</v>
      </c>
      <c r="BH244" s="190">
        <f t="shared" si="115"/>
        <v>0</v>
      </c>
      <c r="BI244" s="190">
        <f t="shared" si="116"/>
        <v>0</v>
      </c>
      <c r="BJ244" s="15" t="s">
        <v>158</v>
      </c>
      <c r="BK244" s="190">
        <f t="shared" si="117"/>
        <v>0</v>
      </c>
      <c r="BL244" s="15" t="s">
        <v>428</v>
      </c>
      <c r="BM244" s="189" t="s">
        <v>639</v>
      </c>
    </row>
    <row r="245" spans="2:65" s="1" customFormat="1" ht="24" customHeight="1">
      <c r="B245" s="31"/>
      <c r="C245" s="177" t="s">
        <v>640</v>
      </c>
      <c r="D245" s="177" t="s">
        <v>153</v>
      </c>
      <c r="E245" s="178" t="s">
        <v>641</v>
      </c>
      <c r="F245" s="179" t="s">
        <v>642</v>
      </c>
      <c r="G245" s="180" t="s">
        <v>319</v>
      </c>
      <c r="H245" s="181">
        <v>2</v>
      </c>
      <c r="I245" s="182"/>
      <c r="J245" s="182"/>
      <c r="K245" s="183">
        <f t="shared" si="105"/>
        <v>0</v>
      </c>
      <c r="L245" s="179" t="s">
        <v>157</v>
      </c>
      <c r="M245" s="35"/>
      <c r="N245" s="184" t="s">
        <v>20</v>
      </c>
      <c r="O245" s="185" t="s">
        <v>48</v>
      </c>
      <c r="P245" s="186">
        <f t="shared" si="106"/>
        <v>0</v>
      </c>
      <c r="Q245" s="186">
        <f t="shared" si="107"/>
        <v>0</v>
      </c>
      <c r="R245" s="186">
        <f t="shared" si="108"/>
        <v>0</v>
      </c>
      <c r="S245" s="59"/>
      <c r="T245" s="187">
        <f t="shared" si="109"/>
        <v>0</v>
      </c>
      <c r="U245" s="187">
        <v>0</v>
      </c>
      <c r="V245" s="187">
        <f t="shared" si="110"/>
        <v>0</v>
      </c>
      <c r="W245" s="187">
        <v>0.0329</v>
      </c>
      <c r="X245" s="188">
        <f t="shared" si="111"/>
        <v>0.0658</v>
      </c>
      <c r="AR245" s="189" t="s">
        <v>428</v>
      </c>
      <c r="AT245" s="189" t="s">
        <v>153</v>
      </c>
      <c r="AU245" s="189" t="s">
        <v>158</v>
      </c>
      <c r="AY245" s="15" t="s">
        <v>150</v>
      </c>
      <c r="BE245" s="190">
        <f t="shared" si="112"/>
        <v>0</v>
      </c>
      <c r="BF245" s="190">
        <f t="shared" si="113"/>
        <v>0</v>
      </c>
      <c r="BG245" s="190">
        <f t="shared" si="114"/>
        <v>0</v>
      </c>
      <c r="BH245" s="190">
        <f t="shared" si="115"/>
        <v>0</v>
      </c>
      <c r="BI245" s="190">
        <f t="shared" si="116"/>
        <v>0</v>
      </c>
      <c r="BJ245" s="15" t="s">
        <v>158</v>
      </c>
      <c r="BK245" s="190">
        <f t="shared" si="117"/>
        <v>0</v>
      </c>
      <c r="BL245" s="15" t="s">
        <v>428</v>
      </c>
      <c r="BM245" s="189" t="s">
        <v>643</v>
      </c>
    </row>
    <row r="246" spans="2:65" s="1" customFormat="1" ht="24" customHeight="1">
      <c r="B246" s="31"/>
      <c r="C246" s="177" t="s">
        <v>644</v>
      </c>
      <c r="D246" s="177" t="s">
        <v>153</v>
      </c>
      <c r="E246" s="178" t="s">
        <v>645</v>
      </c>
      <c r="F246" s="179" t="s">
        <v>646</v>
      </c>
      <c r="G246" s="180" t="s">
        <v>319</v>
      </c>
      <c r="H246" s="181">
        <v>3</v>
      </c>
      <c r="I246" s="182"/>
      <c r="J246" s="182"/>
      <c r="K246" s="183">
        <f t="shared" si="105"/>
        <v>0</v>
      </c>
      <c r="L246" s="179" t="s">
        <v>157</v>
      </c>
      <c r="M246" s="35"/>
      <c r="N246" s="184" t="s">
        <v>20</v>
      </c>
      <c r="O246" s="185" t="s">
        <v>48</v>
      </c>
      <c r="P246" s="186">
        <f t="shared" si="106"/>
        <v>0</v>
      </c>
      <c r="Q246" s="186">
        <f t="shared" si="107"/>
        <v>0</v>
      </c>
      <c r="R246" s="186">
        <f t="shared" si="108"/>
        <v>0</v>
      </c>
      <c r="S246" s="59"/>
      <c r="T246" s="187">
        <f t="shared" si="109"/>
        <v>0</v>
      </c>
      <c r="U246" s="187">
        <v>0.00199</v>
      </c>
      <c r="V246" s="187">
        <f t="shared" si="110"/>
        <v>0.00597</v>
      </c>
      <c r="W246" s="187">
        <v>0</v>
      </c>
      <c r="X246" s="188">
        <f t="shared" si="111"/>
        <v>0</v>
      </c>
      <c r="AR246" s="189" t="s">
        <v>428</v>
      </c>
      <c r="AT246" s="189" t="s">
        <v>153</v>
      </c>
      <c r="AU246" s="189" t="s">
        <v>158</v>
      </c>
      <c r="AY246" s="15" t="s">
        <v>150</v>
      </c>
      <c r="BE246" s="190">
        <f t="shared" si="112"/>
        <v>0</v>
      </c>
      <c r="BF246" s="190">
        <f t="shared" si="113"/>
        <v>0</v>
      </c>
      <c r="BG246" s="190">
        <f t="shared" si="114"/>
        <v>0</v>
      </c>
      <c r="BH246" s="190">
        <f t="shared" si="115"/>
        <v>0</v>
      </c>
      <c r="BI246" s="190">
        <f t="shared" si="116"/>
        <v>0</v>
      </c>
      <c r="BJ246" s="15" t="s">
        <v>158</v>
      </c>
      <c r="BK246" s="190">
        <f t="shared" si="117"/>
        <v>0</v>
      </c>
      <c r="BL246" s="15" t="s">
        <v>428</v>
      </c>
      <c r="BM246" s="189" t="s">
        <v>647</v>
      </c>
    </row>
    <row r="247" spans="2:65" s="1" customFormat="1" ht="24" customHeight="1">
      <c r="B247" s="31"/>
      <c r="C247" s="191" t="s">
        <v>648</v>
      </c>
      <c r="D247" s="191" t="s">
        <v>184</v>
      </c>
      <c r="E247" s="192" t="s">
        <v>649</v>
      </c>
      <c r="F247" s="193" t="s">
        <v>650</v>
      </c>
      <c r="G247" s="194" t="s">
        <v>181</v>
      </c>
      <c r="H247" s="195">
        <v>3</v>
      </c>
      <c r="I247" s="196"/>
      <c r="J247" s="197"/>
      <c r="K247" s="198">
        <f t="shared" si="105"/>
        <v>0</v>
      </c>
      <c r="L247" s="193" t="s">
        <v>157</v>
      </c>
      <c r="M247" s="199"/>
      <c r="N247" s="200" t="s">
        <v>20</v>
      </c>
      <c r="O247" s="185" t="s">
        <v>48</v>
      </c>
      <c r="P247" s="186">
        <f t="shared" si="106"/>
        <v>0</v>
      </c>
      <c r="Q247" s="186">
        <f t="shared" si="107"/>
        <v>0</v>
      </c>
      <c r="R247" s="186">
        <f t="shared" si="108"/>
        <v>0</v>
      </c>
      <c r="S247" s="59"/>
      <c r="T247" s="187">
        <f t="shared" si="109"/>
        <v>0</v>
      </c>
      <c r="U247" s="187">
        <v>0.051</v>
      </c>
      <c r="V247" s="187">
        <f t="shared" si="110"/>
        <v>0.153</v>
      </c>
      <c r="W247" s="187">
        <v>0</v>
      </c>
      <c r="X247" s="188">
        <f t="shared" si="111"/>
        <v>0</v>
      </c>
      <c r="AR247" s="189" t="s">
        <v>363</v>
      </c>
      <c r="AT247" s="189" t="s">
        <v>184</v>
      </c>
      <c r="AU247" s="189" t="s">
        <v>158</v>
      </c>
      <c r="AY247" s="15" t="s">
        <v>150</v>
      </c>
      <c r="BE247" s="190">
        <f t="shared" si="112"/>
        <v>0</v>
      </c>
      <c r="BF247" s="190">
        <f t="shared" si="113"/>
        <v>0</v>
      </c>
      <c r="BG247" s="190">
        <f t="shared" si="114"/>
        <v>0</v>
      </c>
      <c r="BH247" s="190">
        <f t="shared" si="115"/>
        <v>0</v>
      </c>
      <c r="BI247" s="190">
        <f t="shared" si="116"/>
        <v>0</v>
      </c>
      <c r="BJ247" s="15" t="s">
        <v>158</v>
      </c>
      <c r="BK247" s="190">
        <f t="shared" si="117"/>
        <v>0</v>
      </c>
      <c r="BL247" s="15" t="s">
        <v>428</v>
      </c>
      <c r="BM247" s="189" t="s">
        <v>651</v>
      </c>
    </row>
    <row r="248" spans="2:65" s="1" customFormat="1" ht="24" customHeight="1">
      <c r="B248" s="31"/>
      <c r="C248" s="191" t="s">
        <v>652</v>
      </c>
      <c r="D248" s="191" t="s">
        <v>184</v>
      </c>
      <c r="E248" s="192" t="s">
        <v>653</v>
      </c>
      <c r="F248" s="193" t="s">
        <v>654</v>
      </c>
      <c r="G248" s="194" t="s">
        <v>181</v>
      </c>
      <c r="H248" s="195">
        <v>3</v>
      </c>
      <c r="I248" s="196"/>
      <c r="J248" s="197"/>
      <c r="K248" s="198">
        <f t="shared" si="105"/>
        <v>0</v>
      </c>
      <c r="L248" s="193" t="s">
        <v>157</v>
      </c>
      <c r="M248" s="199"/>
      <c r="N248" s="200" t="s">
        <v>20</v>
      </c>
      <c r="O248" s="185" t="s">
        <v>48</v>
      </c>
      <c r="P248" s="186">
        <f t="shared" si="106"/>
        <v>0</v>
      </c>
      <c r="Q248" s="186">
        <f t="shared" si="107"/>
        <v>0</v>
      </c>
      <c r="R248" s="186">
        <f t="shared" si="108"/>
        <v>0</v>
      </c>
      <c r="S248" s="59"/>
      <c r="T248" s="187">
        <f t="shared" si="109"/>
        <v>0</v>
      </c>
      <c r="U248" s="187">
        <v>0.00014</v>
      </c>
      <c r="V248" s="187">
        <f t="shared" si="110"/>
        <v>0.00041999999999999996</v>
      </c>
      <c r="W248" s="187">
        <v>0</v>
      </c>
      <c r="X248" s="188">
        <f t="shared" si="111"/>
        <v>0</v>
      </c>
      <c r="AR248" s="189" t="s">
        <v>363</v>
      </c>
      <c r="AT248" s="189" t="s">
        <v>184</v>
      </c>
      <c r="AU248" s="189" t="s">
        <v>158</v>
      </c>
      <c r="AY248" s="15" t="s">
        <v>150</v>
      </c>
      <c r="BE248" s="190">
        <f t="shared" si="112"/>
        <v>0</v>
      </c>
      <c r="BF248" s="190">
        <f t="shared" si="113"/>
        <v>0</v>
      </c>
      <c r="BG248" s="190">
        <f t="shared" si="114"/>
        <v>0</v>
      </c>
      <c r="BH248" s="190">
        <f t="shared" si="115"/>
        <v>0</v>
      </c>
      <c r="BI248" s="190">
        <f t="shared" si="116"/>
        <v>0</v>
      </c>
      <c r="BJ248" s="15" t="s">
        <v>158</v>
      </c>
      <c r="BK248" s="190">
        <f t="shared" si="117"/>
        <v>0</v>
      </c>
      <c r="BL248" s="15" t="s">
        <v>428</v>
      </c>
      <c r="BM248" s="189" t="s">
        <v>655</v>
      </c>
    </row>
    <row r="249" spans="2:65" s="1" customFormat="1" ht="24" customHeight="1">
      <c r="B249" s="31"/>
      <c r="C249" s="177" t="s">
        <v>656</v>
      </c>
      <c r="D249" s="177" t="s">
        <v>153</v>
      </c>
      <c r="E249" s="178" t="s">
        <v>657</v>
      </c>
      <c r="F249" s="179" t="s">
        <v>658</v>
      </c>
      <c r="G249" s="180" t="s">
        <v>319</v>
      </c>
      <c r="H249" s="181">
        <v>3</v>
      </c>
      <c r="I249" s="182"/>
      <c r="J249" s="182"/>
      <c r="K249" s="183">
        <f t="shared" si="105"/>
        <v>0</v>
      </c>
      <c r="L249" s="179" t="s">
        <v>157</v>
      </c>
      <c r="M249" s="35"/>
      <c r="N249" s="184" t="s">
        <v>20</v>
      </c>
      <c r="O249" s="185" t="s">
        <v>48</v>
      </c>
      <c r="P249" s="186">
        <f t="shared" si="106"/>
        <v>0</v>
      </c>
      <c r="Q249" s="186">
        <f t="shared" si="107"/>
        <v>0</v>
      </c>
      <c r="R249" s="186">
        <f t="shared" si="108"/>
        <v>0</v>
      </c>
      <c r="S249" s="59"/>
      <c r="T249" s="187">
        <f t="shared" si="109"/>
        <v>0</v>
      </c>
      <c r="U249" s="187">
        <v>0</v>
      </c>
      <c r="V249" s="187">
        <f t="shared" si="110"/>
        <v>0</v>
      </c>
      <c r="W249" s="187">
        <v>0.0245</v>
      </c>
      <c r="X249" s="188">
        <f t="shared" si="111"/>
        <v>0.07350000000000001</v>
      </c>
      <c r="AR249" s="189" t="s">
        <v>428</v>
      </c>
      <c r="AT249" s="189" t="s">
        <v>153</v>
      </c>
      <c r="AU249" s="189" t="s">
        <v>158</v>
      </c>
      <c r="AY249" s="15" t="s">
        <v>150</v>
      </c>
      <c r="BE249" s="190">
        <f t="shared" si="112"/>
        <v>0</v>
      </c>
      <c r="BF249" s="190">
        <f t="shared" si="113"/>
        <v>0</v>
      </c>
      <c r="BG249" s="190">
        <f t="shared" si="114"/>
        <v>0</v>
      </c>
      <c r="BH249" s="190">
        <f t="shared" si="115"/>
        <v>0</v>
      </c>
      <c r="BI249" s="190">
        <f t="shared" si="116"/>
        <v>0</v>
      </c>
      <c r="BJ249" s="15" t="s">
        <v>158</v>
      </c>
      <c r="BK249" s="190">
        <f t="shared" si="117"/>
        <v>0</v>
      </c>
      <c r="BL249" s="15" t="s">
        <v>428</v>
      </c>
      <c r="BM249" s="189" t="s">
        <v>659</v>
      </c>
    </row>
    <row r="250" spans="2:65" s="1" customFormat="1" ht="24" customHeight="1">
      <c r="B250" s="31"/>
      <c r="C250" s="177" t="s">
        <v>660</v>
      </c>
      <c r="D250" s="177" t="s">
        <v>153</v>
      </c>
      <c r="E250" s="178" t="s">
        <v>661</v>
      </c>
      <c r="F250" s="179" t="s">
        <v>662</v>
      </c>
      <c r="G250" s="180" t="s">
        <v>319</v>
      </c>
      <c r="H250" s="181">
        <v>3</v>
      </c>
      <c r="I250" s="182"/>
      <c r="J250" s="182"/>
      <c r="K250" s="183">
        <f t="shared" si="105"/>
        <v>0</v>
      </c>
      <c r="L250" s="179" t="s">
        <v>157</v>
      </c>
      <c r="M250" s="35"/>
      <c r="N250" s="184" t="s">
        <v>20</v>
      </c>
      <c r="O250" s="185" t="s">
        <v>48</v>
      </c>
      <c r="P250" s="186">
        <f t="shared" si="106"/>
        <v>0</v>
      </c>
      <c r="Q250" s="186">
        <f t="shared" si="107"/>
        <v>0</v>
      </c>
      <c r="R250" s="186">
        <f t="shared" si="108"/>
        <v>0</v>
      </c>
      <c r="S250" s="59"/>
      <c r="T250" s="187">
        <f t="shared" si="109"/>
        <v>0</v>
      </c>
      <c r="U250" s="187">
        <v>0.00583</v>
      </c>
      <c r="V250" s="187">
        <f t="shared" si="110"/>
        <v>0.01749</v>
      </c>
      <c r="W250" s="187">
        <v>0</v>
      </c>
      <c r="X250" s="188">
        <f t="shared" si="111"/>
        <v>0</v>
      </c>
      <c r="AR250" s="189" t="s">
        <v>428</v>
      </c>
      <c r="AT250" s="189" t="s">
        <v>153</v>
      </c>
      <c r="AU250" s="189" t="s">
        <v>158</v>
      </c>
      <c r="AY250" s="15" t="s">
        <v>150</v>
      </c>
      <c r="BE250" s="190">
        <f t="shared" si="112"/>
        <v>0</v>
      </c>
      <c r="BF250" s="190">
        <f t="shared" si="113"/>
        <v>0</v>
      </c>
      <c r="BG250" s="190">
        <f t="shared" si="114"/>
        <v>0</v>
      </c>
      <c r="BH250" s="190">
        <f t="shared" si="115"/>
        <v>0</v>
      </c>
      <c r="BI250" s="190">
        <f t="shared" si="116"/>
        <v>0</v>
      </c>
      <c r="BJ250" s="15" t="s">
        <v>158</v>
      </c>
      <c r="BK250" s="190">
        <f t="shared" si="117"/>
        <v>0</v>
      </c>
      <c r="BL250" s="15" t="s">
        <v>428</v>
      </c>
      <c r="BM250" s="189" t="s">
        <v>663</v>
      </c>
    </row>
    <row r="251" spans="2:65" s="1" customFormat="1" ht="24" customHeight="1">
      <c r="B251" s="31"/>
      <c r="C251" s="191" t="s">
        <v>664</v>
      </c>
      <c r="D251" s="191" t="s">
        <v>184</v>
      </c>
      <c r="E251" s="192" t="s">
        <v>665</v>
      </c>
      <c r="F251" s="193" t="s">
        <v>666</v>
      </c>
      <c r="G251" s="194" t="s">
        <v>181</v>
      </c>
      <c r="H251" s="195">
        <v>3</v>
      </c>
      <c r="I251" s="196"/>
      <c r="J251" s="197"/>
      <c r="K251" s="198">
        <f t="shared" si="105"/>
        <v>0</v>
      </c>
      <c r="L251" s="193" t="s">
        <v>157</v>
      </c>
      <c r="M251" s="199"/>
      <c r="N251" s="200" t="s">
        <v>20</v>
      </c>
      <c r="O251" s="185" t="s">
        <v>48</v>
      </c>
      <c r="P251" s="186">
        <f t="shared" si="106"/>
        <v>0</v>
      </c>
      <c r="Q251" s="186">
        <f t="shared" si="107"/>
        <v>0</v>
      </c>
      <c r="R251" s="186">
        <f t="shared" si="108"/>
        <v>0</v>
      </c>
      <c r="S251" s="59"/>
      <c r="T251" s="187">
        <f t="shared" si="109"/>
        <v>0</v>
      </c>
      <c r="U251" s="187">
        <v>0.011</v>
      </c>
      <c r="V251" s="187">
        <f t="shared" si="110"/>
        <v>0.033</v>
      </c>
      <c r="W251" s="187">
        <v>0</v>
      </c>
      <c r="X251" s="188">
        <f t="shared" si="111"/>
        <v>0</v>
      </c>
      <c r="AR251" s="189" t="s">
        <v>363</v>
      </c>
      <c r="AT251" s="189" t="s">
        <v>184</v>
      </c>
      <c r="AU251" s="189" t="s">
        <v>158</v>
      </c>
      <c r="AY251" s="15" t="s">
        <v>150</v>
      </c>
      <c r="BE251" s="190">
        <f t="shared" si="112"/>
        <v>0</v>
      </c>
      <c r="BF251" s="190">
        <f t="shared" si="113"/>
        <v>0</v>
      </c>
      <c r="BG251" s="190">
        <f t="shared" si="114"/>
        <v>0</v>
      </c>
      <c r="BH251" s="190">
        <f t="shared" si="115"/>
        <v>0</v>
      </c>
      <c r="BI251" s="190">
        <f t="shared" si="116"/>
        <v>0</v>
      </c>
      <c r="BJ251" s="15" t="s">
        <v>158</v>
      </c>
      <c r="BK251" s="190">
        <f t="shared" si="117"/>
        <v>0</v>
      </c>
      <c r="BL251" s="15" t="s">
        <v>428</v>
      </c>
      <c r="BM251" s="189" t="s">
        <v>667</v>
      </c>
    </row>
    <row r="252" spans="2:65" s="1" customFormat="1" ht="24" customHeight="1">
      <c r="B252" s="31"/>
      <c r="C252" s="177" t="s">
        <v>668</v>
      </c>
      <c r="D252" s="177" t="s">
        <v>153</v>
      </c>
      <c r="E252" s="178" t="s">
        <v>669</v>
      </c>
      <c r="F252" s="179" t="s">
        <v>670</v>
      </c>
      <c r="G252" s="180" t="s">
        <v>319</v>
      </c>
      <c r="H252" s="181">
        <v>7</v>
      </c>
      <c r="I252" s="182"/>
      <c r="J252" s="182"/>
      <c r="K252" s="183">
        <f t="shared" si="105"/>
        <v>0</v>
      </c>
      <c r="L252" s="179" t="s">
        <v>157</v>
      </c>
      <c r="M252" s="35"/>
      <c r="N252" s="184" t="s">
        <v>20</v>
      </c>
      <c r="O252" s="185" t="s">
        <v>48</v>
      </c>
      <c r="P252" s="186">
        <f t="shared" si="106"/>
        <v>0</v>
      </c>
      <c r="Q252" s="186">
        <f t="shared" si="107"/>
        <v>0</v>
      </c>
      <c r="R252" s="186">
        <f t="shared" si="108"/>
        <v>0</v>
      </c>
      <c r="S252" s="59"/>
      <c r="T252" s="187">
        <f t="shared" si="109"/>
        <v>0</v>
      </c>
      <c r="U252" s="187">
        <v>0</v>
      </c>
      <c r="V252" s="187">
        <f t="shared" si="110"/>
        <v>0</v>
      </c>
      <c r="W252" s="187">
        <v>0.0092</v>
      </c>
      <c r="X252" s="188">
        <f t="shared" si="111"/>
        <v>0.0644</v>
      </c>
      <c r="AR252" s="189" t="s">
        <v>428</v>
      </c>
      <c r="AT252" s="189" t="s">
        <v>153</v>
      </c>
      <c r="AU252" s="189" t="s">
        <v>158</v>
      </c>
      <c r="AY252" s="15" t="s">
        <v>150</v>
      </c>
      <c r="BE252" s="190">
        <f t="shared" si="112"/>
        <v>0</v>
      </c>
      <c r="BF252" s="190">
        <f t="shared" si="113"/>
        <v>0</v>
      </c>
      <c r="BG252" s="190">
        <f t="shared" si="114"/>
        <v>0</v>
      </c>
      <c r="BH252" s="190">
        <f t="shared" si="115"/>
        <v>0</v>
      </c>
      <c r="BI252" s="190">
        <f t="shared" si="116"/>
        <v>0</v>
      </c>
      <c r="BJ252" s="15" t="s">
        <v>158</v>
      </c>
      <c r="BK252" s="190">
        <f t="shared" si="117"/>
        <v>0</v>
      </c>
      <c r="BL252" s="15" t="s">
        <v>428</v>
      </c>
      <c r="BM252" s="189" t="s">
        <v>671</v>
      </c>
    </row>
    <row r="253" spans="2:65" s="1" customFormat="1" ht="24" customHeight="1">
      <c r="B253" s="31"/>
      <c r="C253" s="177" t="s">
        <v>672</v>
      </c>
      <c r="D253" s="177" t="s">
        <v>153</v>
      </c>
      <c r="E253" s="178" t="s">
        <v>673</v>
      </c>
      <c r="F253" s="179" t="s">
        <v>674</v>
      </c>
      <c r="G253" s="180" t="s">
        <v>319</v>
      </c>
      <c r="H253" s="181">
        <v>7</v>
      </c>
      <c r="I253" s="182"/>
      <c r="J253" s="182"/>
      <c r="K253" s="183">
        <f t="shared" si="105"/>
        <v>0</v>
      </c>
      <c r="L253" s="179" t="s">
        <v>157</v>
      </c>
      <c r="M253" s="35"/>
      <c r="N253" s="184" t="s">
        <v>20</v>
      </c>
      <c r="O253" s="185" t="s">
        <v>48</v>
      </c>
      <c r="P253" s="186">
        <f t="shared" si="106"/>
        <v>0</v>
      </c>
      <c r="Q253" s="186">
        <f t="shared" si="107"/>
        <v>0</v>
      </c>
      <c r="R253" s="186">
        <f t="shared" si="108"/>
        <v>0</v>
      </c>
      <c r="S253" s="59"/>
      <c r="T253" s="187">
        <f t="shared" si="109"/>
        <v>0</v>
      </c>
      <c r="U253" s="187">
        <v>0.00043</v>
      </c>
      <c r="V253" s="187">
        <f t="shared" si="110"/>
        <v>0.00301</v>
      </c>
      <c r="W253" s="187">
        <v>0</v>
      </c>
      <c r="X253" s="188">
        <f t="shared" si="111"/>
        <v>0</v>
      </c>
      <c r="AR253" s="189" t="s">
        <v>428</v>
      </c>
      <c r="AT253" s="189" t="s">
        <v>153</v>
      </c>
      <c r="AU253" s="189" t="s">
        <v>158</v>
      </c>
      <c r="AY253" s="15" t="s">
        <v>150</v>
      </c>
      <c r="BE253" s="190">
        <f t="shared" si="112"/>
        <v>0</v>
      </c>
      <c r="BF253" s="190">
        <f t="shared" si="113"/>
        <v>0</v>
      </c>
      <c r="BG253" s="190">
        <f t="shared" si="114"/>
        <v>0</v>
      </c>
      <c r="BH253" s="190">
        <f t="shared" si="115"/>
        <v>0</v>
      </c>
      <c r="BI253" s="190">
        <f t="shared" si="116"/>
        <v>0</v>
      </c>
      <c r="BJ253" s="15" t="s">
        <v>158</v>
      </c>
      <c r="BK253" s="190">
        <f t="shared" si="117"/>
        <v>0</v>
      </c>
      <c r="BL253" s="15" t="s">
        <v>428</v>
      </c>
      <c r="BM253" s="189" t="s">
        <v>675</v>
      </c>
    </row>
    <row r="254" spans="2:65" s="1" customFormat="1" ht="24" customHeight="1">
      <c r="B254" s="31"/>
      <c r="C254" s="191" t="s">
        <v>676</v>
      </c>
      <c r="D254" s="191" t="s">
        <v>184</v>
      </c>
      <c r="E254" s="192" t="s">
        <v>677</v>
      </c>
      <c r="F254" s="193" t="s">
        <v>678</v>
      </c>
      <c r="G254" s="194" t="s">
        <v>181</v>
      </c>
      <c r="H254" s="195">
        <v>7</v>
      </c>
      <c r="I254" s="196"/>
      <c r="J254" s="197"/>
      <c r="K254" s="198">
        <f t="shared" si="105"/>
        <v>0</v>
      </c>
      <c r="L254" s="193" t="s">
        <v>157</v>
      </c>
      <c r="M254" s="199"/>
      <c r="N254" s="200" t="s">
        <v>20</v>
      </c>
      <c r="O254" s="185" t="s">
        <v>48</v>
      </c>
      <c r="P254" s="186">
        <f t="shared" si="106"/>
        <v>0</v>
      </c>
      <c r="Q254" s="186">
        <f t="shared" si="107"/>
        <v>0</v>
      </c>
      <c r="R254" s="186">
        <f t="shared" si="108"/>
        <v>0</v>
      </c>
      <c r="S254" s="59"/>
      <c r="T254" s="187">
        <f t="shared" si="109"/>
        <v>0</v>
      </c>
      <c r="U254" s="187">
        <v>0.0045</v>
      </c>
      <c r="V254" s="187">
        <f t="shared" si="110"/>
        <v>0.0315</v>
      </c>
      <c r="W254" s="187">
        <v>0</v>
      </c>
      <c r="X254" s="188">
        <f t="shared" si="111"/>
        <v>0</v>
      </c>
      <c r="AR254" s="189" t="s">
        <v>363</v>
      </c>
      <c r="AT254" s="189" t="s">
        <v>184</v>
      </c>
      <c r="AU254" s="189" t="s">
        <v>158</v>
      </c>
      <c r="AY254" s="15" t="s">
        <v>150</v>
      </c>
      <c r="BE254" s="190">
        <f t="shared" si="112"/>
        <v>0</v>
      </c>
      <c r="BF254" s="190">
        <f t="shared" si="113"/>
        <v>0</v>
      </c>
      <c r="BG254" s="190">
        <f t="shared" si="114"/>
        <v>0</v>
      </c>
      <c r="BH254" s="190">
        <f t="shared" si="115"/>
        <v>0</v>
      </c>
      <c r="BI254" s="190">
        <f t="shared" si="116"/>
        <v>0</v>
      </c>
      <c r="BJ254" s="15" t="s">
        <v>158</v>
      </c>
      <c r="BK254" s="190">
        <f t="shared" si="117"/>
        <v>0</v>
      </c>
      <c r="BL254" s="15" t="s">
        <v>428</v>
      </c>
      <c r="BM254" s="189" t="s">
        <v>679</v>
      </c>
    </row>
    <row r="255" spans="2:65" s="1" customFormat="1" ht="24" customHeight="1">
      <c r="B255" s="31"/>
      <c r="C255" s="177" t="s">
        <v>680</v>
      </c>
      <c r="D255" s="177" t="s">
        <v>153</v>
      </c>
      <c r="E255" s="178" t="s">
        <v>681</v>
      </c>
      <c r="F255" s="179" t="s">
        <v>682</v>
      </c>
      <c r="G255" s="180" t="s">
        <v>319</v>
      </c>
      <c r="H255" s="181">
        <v>7</v>
      </c>
      <c r="I255" s="182"/>
      <c r="J255" s="182"/>
      <c r="K255" s="183">
        <f t="shared" si="105"/>
        <v>0</v>
      </c>
      <c r="L255" s="179" t="s">
        <v>157</v>
      </c>
      <c r="M255" s="35"/>
      <c r="N255" s="184" t="s">
        <v>20</v>
      </c>
      <c r="O255" s="185" t="s">
        <v>48</v>
      </c>
      <c r="P255" s="186">
        <f t="shared" si="106"/>
        <v>0</v>
      </c>
      <c r="Q255" s="186">
        <f t="shared" si="107"/>
        <v>0</v>
      </c>
      <c r="R255" s="186">
        <f t="shared" si="108"/>
        <v>0</v>
      </c>
      <c r="S255" s="59"/>
      <c r="T255" s="187">
        <f t="shared" si="109"/>
        <v>0</v>
      </c>
      <c r="U255" s="187">
        <v>0</v>
      </c>
      <c r="V255" s="187">
        <f t="shared" si="110"/>
        <v>0</v>
      </c>
      <c r="W255" s="187">
        <v>0.155</v>
      </c>
      <c r="X255" s="188">
        <f t="shared" si="111"/>
        <v>1.085</v>
      </c>
      <c r="AR255" s="189" t="s">
        <v>428</v>
      </c>
      <c r="AT255" s="189" t="s">
        <v>153</v>
      </c>
      <c r="AU255" s="189" t="s">
        <v>158</v>
      </c>
      <c r="AY255" s="15" t="s">
        <v>150</v>
      </c>
      <c r="BE255" s="190">
        <f t="shared" si="112"/>
        <v>0</v>
      </c>
      <c r="BF255" s="190">
        <f t="shared" si="113"/>
        <v>0</v>
      </c>
      <c r="BG255" s="190">
        <f t="shared" si="114"/>
        <v>0</v>
      </c>
      <c r="BH255" s="190">
        <f t="shared" si="115"/>
        <v>0</v>
      </c>
      <c r="BI255" s="190">
        <f t="shared" si="116"/>
        <v>0</v>
      </c>
      <c r="BJ255" s="15" t="s">
        <v>158</v>
      </c>
      <c r="BK255" s="190">
        <f t="shared" si="117"/>
        <v>0</v>
      </c>
      <c r="BL255" s="15" t="s">
        <v>428</v>
      </c>
      <c r="BM255" s="189" t="s">
        <v>683</v>
      </c>
    </row>
    <row r="256" spans="2:65" s="1" customFormat="1" ht="24" customHeight="1">
      <c r="B256" s="31"/>
      <c r="C256" s="177" t="s">
        <v>684</v>
      </c>
      <c r="D256" s="177" t="s">
        <v>153</v>
      </c>
      <c r="E256" s="178" t="s">
        <v>685</v>
      </c>
      <c r="F256" s="179" t="s">
        <v>686</v>
      </c>
      <c r="G256" s="180" t="s">
        <v>319</v>
      </c>
      <c r="H256" s="181">
        <v>7</v>
      </c>
      <c r="I256" s="182"/>
      <c r="J256" s="182"/>
      <c r="K256" s="183">
        <f t="shared" si="105"/>
        <v>0</v>
      </c>
      <c r="L256" s="179" t="s">
        <v>157</v>
      </c>
      <c r="M256" s="35"/>
      <c r="N256" s="184" t="s">
        <v>20</v>
      </c>
      <c r="O256" s="185" t="s">
        <v>48</v>
      </c>
      <c r="P256" s="186">
        <f t="shared" si="106"/>
        <v>0</v>
      </c>
      <c r="Q256" s="186">
        <f t="shared" si="107"/>
        <v>0</v>
      </c>
      <c r="R256" s="186">
        <f t="shared" si="108"/>
        <v>0</v>
      </c>
      <c r="S256" s="59"/>
      <c r="T256" s="187">
        <f t="shared" si="109"/>
        <v>0</v>
      </c>
      <c r="U256" s="187">
        <v>0.00537</v>
      </c>
      <c r="V256" s="187">
        <f t="shared" si="110"/>
        <v>0.03759</v>
      </c>
      <c r="W256" s="187">
        <v>0</v>
      </c>
      <c r="X256" s="188">
        <f t="shared" si="111"/>
        <v>0</v>
      </c>
      <c r="AR256" s="189" t="s">
        <v>428</v>
      </c>
      <c r="AT256" s="189" t="s">
        <v>153</v>
      </c>
      <c r="AU256" s="189" t="s">
        <v>158</v>
      </c>
      <c r="AY256" s="15" t="s">
        <v>150</v>
      </c>
      <c r="BE256" s="190">
        <f t="shared" si="112"/>
        <v>0</v>
      </c>
      <c r="BF256" s="190">
        <f t="shared" si="113"/>
        <v>0</v>
      </c>
      <c r="BG256" s="190">
        <f t="shared" si="114"/>
        <v>0</v>
      </c>
      <c r="BH256" s="190">
        <f t="shared" si="115"/>
        <v>0</v>
      </c>
      <c r="BI256" s="190">
        <f t="shared" si="116"/>
        <v>0</v>
      </c>
      <c r="BJ256" s="15" t="s">
        <v>158</v>
      </c>
      <c r="BK256" s="190">
        <f t="shared" si="117"/>
        <v>0</v>
      </c>
      <c r="BL256" s="15" t="s">
        <v>428</v>
      </c>
      <c r="BM256" s="189" t="s">
        <v>687</v>
      </c>
    </row>
    <row r="257" spans="2:65" s="1" customFormat="1" ht="24" customHeight="1">
      <c r="B257" s="31"/>
      <c r="C257" s="191" t="s">
        <v>688</v>
      </c>
      <c r="D257" s="191" t="s">
        <v>184</v>
      </c>
      <c r="E257" s="192" t="s">
        <v>689</v>
      </c>
      <c r="F257" s="193" t="s">
        <v>690</v>
      </c>
      <c r="G257" s="194" t="s">
        <v>181</v>
      </c>
      <c r="H257" s="195">
        <v>4</v>
      </c>
      <c r="I257" s="196"/>
      <c r="J257" s="197"/>
      <c r="K257" s="198">
        <f t="shared" si="105"/>
        <v>0</v>
      </c>
      <c r="L257" s="193" t="s">
        <v>157</v>
      </c>
      <c r="M257" s="199"/>
      <c r="N257" s="200" t="s">
        <v>20</v>
      </c>
      <c r="O257" s="185" t="s">
        <v>48</v>
      </c>
      <c r="P257" s="186">
        <f t="shared" si="106"/>
        <v>0</v>
      </c>
      <c r="Q257" s="186">
        <f t="shared" si="107"/>
        <v>0</v>
      </c>
      <c r="R257" s="186">
        <f t="shared" si="108"/>
        <v>0</v>
      </c>
      <c r="S257" s="59"/>
      <c r="T257" s="187">
        <f t="shared" si="109"/>
        <v>0</v>
      </c>
      <c r="U257" s="187">
        <v>0.05</v>
      </c>
      <c r="V257" s="187">
        <f t="shared" si="110"/>
        <v>0.2</v>
      </c>
      <c r="W257" s="187">
        <v>0</v>
      </c>
      <c r="X257" s="188">
        <f t="shared" si="111"/>
        <v>0</v>
      </c>
      <c r="AR257" s="189" t="s">
        <v>363</v>
      </c>
      <c r="AT257" s="189" t="s">
        <v>184</v>
      </c>
      <c r="AU257" s="189" t="s">
        <v>158</v>
      </c>
      <c r="AY257" s="15" t="s">
        <v>150</v>
      </c>
      <c r="BE257" s="190">
        <f t="shared" si="112"/>
        <v>0</v>
      </c>
      <c r="BF257" s="190">
        <f t="shared" si="113"/>
        <v>0</v>
      </c>
      <c r="BG257" s="190">
        <f t="shared" si="114"/>
        <v>0</v>
      </c>
      <c r="BH257" s="190">
        <f t="shared" si="115"/>
        <v>0</v>
      </c>
      <c r="BI257" s="190">
        <f t="shared" si="116"/>
        <v>0</v>
      </c>
      <c r="BJ257" s="15" t="s">
        <v>158</v>
      </c>
      <c r="BK257" s="190">
        <f t="shared" si="117"/>
        <v>0</v>
      </c>
      <c r="BL257" s="15" t="s">
        <v>428</v>
      </c>
      <c r="BM257" s="189" t="s">
        <v>691</v>
      </c>
    </row>
    <row r="258" spans="2:65" s="1" customFormat="1" ht="24" customHeight="1">
      <c r="B258" s="31"/>
      <c r="C258" s="191" t="s">
        <v>692</v>
      </c>
      <c r="D258" s="191" t="s">
        <v>184</v>
      </c>
      <c r="E258" s="192" t="s">
        <v>693</v>
      </c>
      <c r="F258" s="193" t="s">
        <v>694</v>
      </c>
      <c r="G258" s="194" t="s">
        <v>181</v>
      </c>
      <c r="H258" s="195">
        <v>4</v>
      </c>
      <c r="I258" s="196"/>
      <c r="J258" s="197"/>
      <c r="K258" s="198">
        <f t="shared" si="105"/>
        <v>0</v>
      </c>
      <c r="L258" s="193" t="s">
        <v>157</v>
      </c>
      <c r="M258" s="199"/>
      <c r="N258" s="200" t="s">
        <v>20</v>
      </c>
      <c r="O258" s="185" t="s">
        <v>48</v>
      </c>
      <c r="P258" s="186">
        <f t="shared" si="106"/>
        <v>0</v>
      </c>
      <c r="Q258" s="186">
        <f t="shared" si="107"/>
        <v>0</v>
      </c>
      <c r="R258" s="186">
        <f t="shared" si="108"/>
        <v>0</v>
      </c>
      <c r="S258" s="59"/>
      <c r="T258" s="187">
        <f t="shared" si="109"/>
        <v>0</v>
      </c>
      <c r="U258" s="187">
        <v>0.058</v>
      </c>
      <c r="V258" s="187">
        <f t="shared" si="110"/>
        <v>0.232</v>
      </c>
      <c r="W258" s="187">
        <v>0</v>
      </c>
      <c r="X258" s="188">
        <f t="shared" si="111"/>
        <v>0</v>
      </c>
      <c r="AR258" s="189" t="s">
        <v>363</v>
      </c>
      <c r="AT258" s="189" t="s">
        <v>184</v>
      </c>
      <c r="AU258" s="189" t="s">
        <v>158</v>
      </c>
      <c r="AY258" s="15" t="s">
        <v>150</v>
      </c>
      <c r="BE258" s="190">
        <f t="shared" si="112"/>
        <v>0</v>
      </c>
      <c r="BF258" s="190">
        <f t="shared" si="113"/>
        <v>0</v>
      </c>
      <c r="BG258" s="190">
        <f t="shared" si="114"/>
        <v>0</v>
      </c>
      <c r="BH258" s="190">
        <f t="shared" si="115"/>
        <v>0</v>
      </c>
      <c r="BI258" s="190">
        <f t="shared" si="116"/>
        <v>0</v>
      </c>
      <c r="BJ258" s="15" t="s">
        <v>158</v>
      </c>
      <c r="BK258" s="190">
        <f t="shared" si="117"/>
        <v>0</v>
      </c>
      <c r="BL258" s="15" t="s">
        <v>428</v>
      </c>
      <c r="BM258" s="189" t="s">
        <v>695</v>
      </c>
    </row>
    <row r="259" spans="2:65" s="1" customFormat="1" ht="24" customHeight="1">
      <c r="B259" s="31"/>
      <c r="C259" s="177" t="s">
        <v>696</v>
      </c>
      <c r="D259" s="177" t="s">
        <v>153</v>
      </c>
      <c r="E259" s="178" t="s">
        <v>697</v>
      </c>
      <c r="F259" s="179" t="s">
        <v>698</v>
      </c>
      <c r="G259" s="180" t="s">
        <v>319</v>
      </c>
      <c r="H259" s="181">
        <v>7</v>
      </c>
      <c r="I259" s="182"/>
      <c r="J259" s="182"/>
      <c r="K259" s="183">
        <f t="shared" si="105"/>
        <v>0</v>
      </c>
      <c r="L259" s="179" t="s">
        <v>157</v>
      </c>
      <c r="M259" s="35"/>
      <c r="N259" s="184" t="s">
        <v>20</v>
      </c>
      <c r="O259" s="185" t="s">
        <v>48</v>
      </c>
      <c r="P259" s="186">
        <f t="shared" si="106"/>
        <v>0</v>
      </c>
      <c r="Q259" s="186">
        <f t="shared" si="107"/>
        <v>0</v>
      </c>
      <c r="R259" s="186">
        <f t="shared" si="108"/>
        <v>0</v>
      </c>
      <c r="S259" s="59"/>
      <c r="T259" s="187">
        <f t="shared" si="109"/>
        <v>0</v>
      </c>
      <c r="U259" s="187">
        <v>0.00189</v>
      </c>
      <c r="V259" s="187">
        <f t="shared" si="110"/>
        <v>0.01323</v>
      </c>
      <c r="W259" s="187">
        <v>0</v>
      </c>
      <c r="X259" s="188">
        <f t="shared" si="111"/>
        <v>0</v>
      </c>
      <c r="AR259" s="189" t="s">
        <v>428</v>
      </c>
      <c r="AT259" s="189" t="s">
        <v>153</v>
      </c>
      <c r="AU259" s="189" t="s">
        <v>158</v>
      </c>
      <c r="AY259" s="15" t="s">
        <v>150</v>
      </c>
      <c r="BE259" s="190">
        <f t="shared" si="112"/>
        <v>0</v>
      </c>
      <c r="BF259" s="190">
        <f t="shared" si="113"/>
        <v>0</v>
      </c>
      <c r="BG259" s="190">
        <f t="shared" si="114"/>
        <v>0</v>
      </c>
      <c r="BH259" s="190">
        <f t="shared" si="115"/>
        <v>0</v>
      </c>
      <c r="BI259" s="190">
        <f t="shared" si="116"/>
        <v>0</v>
      </c>
      <c r="BJ259" s="15" t="s">
        <v>158</v>
      </c>
      <c r="BK259" s="190">
        <f t="shared" si="117"/>
        <v>0</v>
      </c>
      <c r="BL259" s="15" t="s">
        <v>428</v>
      </c>
      <c r="BM259" s="189" t="s">
        <v>699</v>
      </c>
    </row>
    <row r="260" spans="2:65" s="1" customFormat="1" ht="24" customHeight="1">
      <c r="B260" s="31"/>
      <c r="C260" s="177" t="s">
        <v>700</v>
      </c>
      <c r="D260" s="177" t="s">
        <v>153</v>
      </c>
      <c r="E260" s="178" t="s">
        <v>701</v>
      </c>
      <c r="F260" s="179" t="s">
        <v>702</v>
      </c>
      <c r="G260" s="180" t="s">
        <v>319</v>
      </c>
      <c r="H260" s="181">
        <v>56</v>
      </c>
      <c r="I260" s="182"/>
      <c r="J260" s="182"/>
      <c r="K260" s="183">
        <f t="shared" si="105"/>
        <v>0</v>
      </c>
      <c r="L260" s="179" t="s">
        <v>157</v>
      </c>
      <c r="M260" s="35"/>
      <c r="N260" s="184" t="s">
        <v>20</v>
      </c>
      <c r="O260" s="185" t="s">
        <v>48</v>
      </c>
      <c r="P260" s="186">
        <f t="shared" si="106"/>
        <v>0</v>
      </c>
      <c r="Q260" s="186">
        <f t="shared" si="107"/>
        <v>0</v>
      </c>
      <c r="R260" s="186">
        <f t="shared" si="108"/>
        <v>0</v>
      </c>
      <c r="S260" s="59"/>
      <c r="T260" s="187">
        <f t="shared" si="109"/>
        <v>0</v>
      </c>
      <c r="U260" s="187">
        <v>9E-05</v>
      </c>
      <c r="V260" s="187">
        <f t="shared" si="110"/>
        <v>0.00504</v>
      </c>
      <c r="W260" s="187">
        <v>0</v>
      </c>
      <c r="X260" s="188">
        <f t="shared" si="111"/>
        <v>0</v>
      </c>
      <c r="AR260" s="189" t="s">
        <v>428</v>
      </c>
      <c r="AT260" s="189" t="s">
        <v>153</v>
      </c>
      <c r="AU260" s="189" t="s">
        <v>158</v>
      </c>
      <c r="AY260" s="15" t="s">
        <v>150</v>
      </c>
      <c r="BE260" s="190">
        <f t="shared" si="112"/>
        <v>0</v>
      </c>
      <c r="BF260" s="190">
        <f t="shared" si="113"/>
        <v>0</v>
      </c>
      <c r="BG260" s="190">
        <f t="shared" si="114"/>
        <v>0</v>
      </c>
      <c r="BH260" s="190">
        <f t="shared" si="115"/>
        <v>0</v>
      </c>
      <c r="BI260" s="190">
        <f t="shared" si="116"/>
        <v>0</v>
      </c>
      <c r="BJ260" s="15" t="s">
        <v>158</v>
      </c>
      <c r="BK260" s="190">
        <f t="shared" si="117"/>
        <v>0</v>
      </c>
      <c r="BL260" s="15" t="s">
        <v>428</v>
      </c>
      <c r="BM260" s="189" t="s">
        <v>703</v>
      </c>
    </row>
    <row r="261" spans="2:65" s="1" customFormat="1" ht="16.5" customHeight="1">
      <c r="B261" s="31"/>
      <c r="C261" s="191" t="s">
        <v>704</v>
      </c>
      <c r="D261" s="191" t="s">
        <v>184</v>
      </c>
      <c r="E261" s="192" t="s">
        <v>705</v>
      </c>
      <c r="F261" s="193" t="s">
        <v>706</v>
      </c>
      <c r="G261" s="194" t="s">
        <v>181</v>
      </c>
      <c r="H261" s="195">
        <v>56</v>
      </c>
      <c r="I261" s="196"/>
      <c r="J261" s="197"/>
      <c r="K261" s="198">
        <f t="shared" si="105"/>
        <v>0</v>
      </c>
      <c r="L261" s="193" t="s">
        <v>20</v>
      </c>
      <c r="M261" s="199"/>
      <c r="N261" s="200" t="s">
        <v>20</v>
      </c>
      <c r="O261" s="185" t="s">
        <v>48</v>
      </c>
      <c r="P261" s="186">
        <f t="shared" si="106"/>
        <v>0</v>
      </c>
      <c r="Q261" s="186">
        <f t="shared" si="107"/>
        <v>0</v>
      </c>
      <c r="R261" s="186">
        <f t="shared" si="108"/>
        <v>0</v>
      </c>
      <c r="S261" s="59"/>
      <c r="T261" s="187">
        <f t="shared" si="109"/>
        <v>0</v>
      </c>
      <c r="U261" s="187">
        <v>0</v>
      </c>
      <c r="V261" s="187">
        <f t="shared" si="110"/>
        <v>0</v>
      </c>
      <c r="W261" s="187">
        <v>0</v>
      </c>
      <c r="X261" s="188">
        <f t="shared" si="111"/>
        <v>0</v>
      </c>
      <c r="AR261" s="189" t="s">
        <v>363</v>
      </c>
      <c r="AT261" s="189" t="s">
        <v>184</v>
      </c>
      <c r="AU261" s="189" t="s">
        <v>158</v>
      </c>
      <c r="AY261" s="15" t="s">
        <v>150</v>
      </c>
      <c r="BE261" s="190">
        <f t="shared" si="112"/>
        <v>0</v>
      </c>
      <c r="BF261" s="190">
        <f t="shared" si="113"/>
        <v>0</v>
      </c>
      <c r="BG261" s="190">
        <f t="shared" si="114"/>
        <v>0</v>
      </c>
      <c r="BH261" s="190">
        <f t="shared" si="115"/>
        <v>0</v>
      </c>
      <c r="BI261" s="190">
        <f t="shared" si="116"/>
        <v>0</v>
      </c>
      <c r="BJ261" s="15" t="s">
        <v>158</v>
      </c>
      <c r="BK261" s="190">
        <f t="shared" si="117"/>
        <v>0</v>
      </c>
      <c r="BL261" s="15" t="s">
        <v>428</v>
      </c>
      <c r="BM261" s="189" t="s">
        <v>707</v>
      </c>
    </row>
    <row r="262" spans="2:65" s="1" customFormat="1" ht="24" customHeight="1">
      <c r="B262" s="31"/>
      <c r="C262" s="177" t="s">
        <v>708</v>
      </c>
      <c r="D262" s="177" t="s">
        <v>153</v>
      </c>
      <c r="E262" s="178" t="s">
        <v>709</v>
      </c>
      <c r="F262" s="179" t="s">
        <v>710</v>
      </c>
      <c r="G262" s="180" t="s">
        <v>319</v>
      </c>
      <c r="H262" s="181">
        <v>12</v>
      </c>
      <c r="I262" s="182"/>
      <c r="J262" s="182"/>
      <c r="K262" s="183">
        <f t="shared" si="105"/>
        <v>0</v>
      </c>
      <c r="L262" s="179" t="s">
        <v>157</v>
      </c>
      <c r="M262" s="35"/>
      <c r="N262" s="184" t="s">
        <v>20</v>
      </c>
      <c r="O262" s="185" t="s">
        <v>48</v>
      </c>
      <c r="P262" s="186">
        <f t="shared" si="106"/>
        <v>0</v>
      </c>
      <c r="Q262" s="186">
        <f t="shared" si="107"/>
        <v>0</v>
      </c>
      <c r="R262" s="186">
        <f t="shared" si="108"/>
        <v>0</v>
      </c>
      <c r="S262" s="59"/>
      <c r="T262" s="187">
        <f t="shared" si="109"/>
        <v>0</v>
      </c>
      <c r="U262" s="187">
        <v>0</v>
      </c>
      <c r="V262" s="187">
        <f t="shared" si="110"/>
        <v>0</v>
      </c>
      <c r="W262" s="187">
        <v>0.00156</v>
      </c>
      <c r="X262" s="188">
        <f t="shared" si="111"/>
        <v>0.01872</v>
      </c>
      <c r="AR262" s="189" t="s">
        <v>428</v>
      </c>
      <c r="AT262" s="189" t="s">
        <v>153</v>
      </c>
      <c r="AU262" s="189" t="s">
        <v>158</v>
      </c>
      <c r="AY262" s="15" t="s">
        <v>150</v>
      </c>
      <c r="BE262" s="190">
        <f t="shared" si="112"/>
        <v>0</v>
      </c>
      <c r="BF262" s="190">
        <f t="shared" si="113"/>
        <v>0</v>
      </c>
      <c r="BG262" s="190">
        <f t="shared" si="114"/>
        <v>0</v>
      </c>
      <c r="BH262" s="190">
        <f t="shared" si="115"/>
        <v>0</v>
      </c>
      <c r="BI262" s="190">
        <f t="shared" si="116"/>
        <v>0</v>
      </c>
      <c r="BJ262" s="15" t="s">
        <v>158</v>
      </c>
      <c r="BK262" s="190">
        <f t="shared" si="117"/>
        <v>0</v>
      </c>
      <c r="BL262" s="15" t="s">
        <v>428</v>
      </c>
      <c r="BM262" s="189" t="s">
        <v>711</v>
      </c>
    </row>
    <row r="263" spans="2:65" s="1" customFormat="1" ht="24" customHeight="1">
      <c r="B263" s="31"/>
      <c r="C263" s="177" t="s">
        <v>712</v>
      </c>
      <c r="D263" s="177" t="s">
        <v>153</v>
      </c>
      <c r="E263" s="178" t="s">
        <v>713</v>
      </c>
      <c r="F263" s="179" t="s">
        <v>714</v>
      </c>
      <c r="G263" s="180" t="s">
        <v>181</v>
      </c>
      <c r="H263" s="181">
        <v>7</v>
      </c>
      <c r="I263" s="182"/>
      <c r="J263" s="182"/>
      <c r="K263" s="183">
        <f t="shared" si="105"/>
        <v>0</v>
      </c>
      <c r="L263" s="179" t="s">
        <v>157</v>
      </c>
      <c r="M263" s="35"/>
      <c r="N263" s="184" t="s">
        <v>20</v>
      </c>
      <c r="O263" s="185" t="s">
        <v>48</v>
      </c>
      <c r="P263" s="186">
        <f t="shared" si="106"/>
        <v>0</v>
      </c>
      <c r="Q263" s="186">
        <f t="shared" si="107"/>
        <v>0</v>
      </c>
      <c r="R263" s="186">
        <f t="shared" si="108"/>
        <v>0</v>
      </c>
      <c r="S263" s="59"/>
      <c r="T263" s="187">
        <f t="shared" si="109"/>
        <v>0</v>
      </c>
      <c r="U263" s="187">
        <v>0.00016</v>
      </c>
      <c r="V263" s="187">
        <f t="shared" si="110"/>
        <v>0.0011200000000000001</v>
      </c>
      <c r="W263" s="187">
        <v>0</v>
      </c>
      <c r="X263" s="188">
        <f t="shared" si="111"/>
        <v>0</v>
      </c>
      <c r="AR263" s="189" t="s">
        <v>428</v>
      </c>
      <c r="AT263" s="189" t="s">
        <v>153</v>
      </c>
      <c r="AU263" s="189" t="s">
        <v>158</v>
      </c>
      <c r="AY263" s="15" t="s">
        <v>150</v>
      </c>
      <c r="BE263" s="190">
        <f t="shared" si="112"/>
        <v>0</v>
      </c>
      <c r="BF263" s="190">
        <f t="shared" si="113"/>
        <v>0</v>
      </c>
      <c r="BG263" s="190">
        <f t="shared" si="114"/>
        <v>0</v>
      </c>
      <c r="BH263" s="190">
        <f t="shared" si="115"/>
        <v>0</v>
      </c>
      <c r="BI263" s="190">
        <f t="shared" si="116"/>
        <v>0</v>
      </c>
      <c r="BJ263" s="15" t="s">
        <v>158</v>
      </c>
      <c r="BK263" s="190">
        <f t="shared" si="117"/>
        <v>0</v>
      </c>
      <c r="BL263" s="15" t="s">
        <v>428</v>
      </c>
      <c r="BM263" s="189" t="s">
        <v>715</v>
      </c>
    </row>
    <row r="264" spans="2:65" s="1" customFormat="1" ht="24" customHeight="1">
      <c r="B264" s="31"/>
      <c r="C264" s="191" t="s">
        <v>716</v>
      </c>
      <c r="D264" s="191" t="s">
        <v>184</v>
      </c>
      <c r="E264" s="192" t="s">
        <v>717</v>
      </c>
      <c r="F264" s="193" t="s">
        <v>718</v>
      </c>
      <c r="G264" s="194" t="s">
        <v>181</v>
      </c>
      <c r="H264" s="195">
        <v>7</v>
      </c>
      <c r="I264" s="196"/>
      <c r="J264" s="197"/>
      <c r="K264" s="198">
        <f t="shared" si="105"/>
        <v>0</v>
      </c>
      <c r="L264" s="193" t="s">
        <v>157</v>
      </c>
      <c r="M264" s="199"/>
      <c r="N264" s="200" t="s">
        <v>20</v>
      </c>
      <c r="O264" s="185" t="s">
        <v>48</v>
      </c>
      <c r="P264" s="186">
        <f t="shared" si="106"/>
        <v>0</v>
      </c>
      <c r="Q264" s="186">
        <f t="shared" si="107"/>
        <v>0</v>
      </c>
      <c r="R264" s="186">
        <f t="shared" si="108"/>
        <v>0</v>
      </c>
      <c r="S264" s="59"/>
      <c r="T264" s="187">
        <f t="shared" si="109"/>
        <v>0</v>
      </c>
      <c r="U264" s="187">
        <v>0.0018</v>
      </c>
      <c r="V264" s="187">
        <f t="shared" si="110"/>
        <v>0.0126</v>
      </c>
      <c r="W264" s="187">
        <v>0</v>
      </c>
      <c r="X264" s="188">
        <f t="shared" si="111"/>
        <v>0</v>
      </c>
      <c r="AR264" s="189" t="s">
        <v>363</v>
      </c>
      <c r="AT264" s="189" t="s">
        <v>184</v>
      </c>
      <c r="AU264" s="189" t="s">
        <v>158</v>
      </c>
      <c r="AY264" s="15" t="s">
        <v>150</v>
      </c>
      <c r="BE264" s="190">
        <f t="shared" si="112"/>
        <v>0</v>
      </c>
      <c r="BF264" s="190">
        <f t="shared" si="113"/>
        <v>0</v>
      </c>
      <c r="BG264" s="190">
        <f t="shared" si="114"/>
        <v>0</v>
      </c>
      <c r="BH264" s="190">
        <f t="shared" si="115"/>
        <v>0</v>
      </c>
      <c r="BI264" s="190">
        <f t="shared" si="116"/>
        <v>0</v>
      </c>
      <c r="BJ264" s="15" t="s">
        <v>158</v>
      </c>
      <c r="BK264" s="190">
        <f t="shared" si="117"/>
        <v>0</v>
      </c>
      <c r="BL264" s="15" t="s">
        <v>428</v>
      </c>
      <c r="BM264" s="189" t="s">
        <v>719</v>
      </c>
    </row>
    <row r="265" spans="2:65" s="1" customFormat="1" ht="24" customHeight="1">
      <c r="B265" s="31"/>
      <c r="C265" s="177" t="s">
        <v>720</v>
      </c>
      <c r="D265" s="177" t="s">
        <v>153</v>
      </c>
      <c r="E265" s="178" t="s">
        <v>721</v>
      </c>
      <c r="F265" s="179" t="s">
        <v>722</v>
      </c>
      <c r="G265" s="180" t="s">
        <v>181</v>
      </c>
      <c r="H265" s="181">
        <v>8</v>
      </c>
      <c r="I265" s="182"/>
      <c r="J265" s="182"/>
      <c r="K265" s="183">
        <f t="shared" si="105"/>
        <v>0</v>
      </c>
      <c r="L265" s="179" t="s">
        <v>157</v>
      </c>
      <c r="M265" s="35"/>
      <c r="N265" s="184" t="s">
        <v>20</v>
      </c>
      <c r="O265" s="185" t="s">
        <v>48</v>
      </c>
      <c r="P265" s="186">
        <f t="shared" si="106"/>
        <v>0</v>
      </c>
      <c r="Q265" s="186">
        <f t="shared" si="107"/>
        <v>0</v>
      </c>
      <c r="R265" s="186">
        <f t="shared" si="108"/>
        <v>0</v>
      </c>
      <c r="S265" s="59"/>
      <c r="T265" s="187">
        <f t="shared" si="109"/>
        <v>0</v>
      </c>
      <c r="U265" s="187">
        <v>0.00016</v>
      </c>
      <c r="V265" s="187">
        <f t="shared" si="110"/>
        <v>0.00128</v>
      </c>
      <c r="W265" s="187">
        <v>0</v>
      </c>
      <c r="X265" s="188">
        <f t="shared" si="111"/>
        <v>0</v>
      </c>
      <c r="AR265" s="189" t="s">
        <v>428</v>
      </c>
      <c r="AT265" s="189" t="s">
        <v>153</v>
      </c>
      <c r="AU265" s="189" t="s">
        <v>158</v>
      </c>
      <c r="AY265" s="15" t="s">
        <v>150</v>
      </c>
      <c r="BE265" s="190">
        <f t="shared" si="112"/>
        <v>0</v>
      </c>
      <c r="BF265" s="190">
        <f t="shared" si="113"/>
        <v>0</v>
      </c>
      <c r="BG265" s="190">
        <f t="shared" si="114"/>
        <v>0</v>
      </c>
      <c r="BH265" s="190">
        <f t="shared" si="115"/>
        <v>0</v>
      </c>
      <c r="BI265" s="190">
        <f t="shared" si="116"/>
        <v>0</v>
      </c>
      <c r="BJ265" s="15" t="s">
        <v>158</v>
      </c>
      <c r="BK265" s="190">
        <f t="shared" si="117"/>
        <v>0</v>
      </c>
      <c r="BL265" s="15" t="s">
        <v>428</v>
      </c>
      <c r="BM265" s="189" t="s">
        <v>723</v>
      </c>
    </row>
    <row r="266" spans="2:65" s="1" customFormat="1" ht="24" customHeight="1">
      <c r="B266" s="31"/>
      <c r="C266" s="191" t="s">
        <v>724</v>
      </c>
      <c r="D266" s="191" t="s">
        <v>184</v>
      </c>
      <c r="E266" s="192" t="s">
        <v>725</v>
      </c>
      <c r="F266" s="193" t="s">
        <v>726</v>
      </c>
      <c r="G266" s="194" t="s">
        <v>181</v>
      </c>
      <c r="H266" s="195">
        <v>8</v>
      </c>
      <c r="I266" s="196"/>
      <c r="J266" s="197"/>
      <c r="K266" s="198">
        <f t="shared" si="105"/>
        <v>0</v>
      </c>
      <c r="L266" s="193" t="s">
        <v>157</v>
      </c>
      <c r="M266" s="199"/>
      <c r="N266" s="200" t="s">
        <v>20</v>
      </c>
      <c r="O266" s="185" t="s">
        <v>48</v>
      </c>
      <c r="P266" s="186">
        <f t="shared" si="106"/>
        <v>0</v>
      </c>
      <c r="Q266" s="186">
        <f t="shared" si="107"/>
        <v>0</v>
      </c>
      <c r="R266" s="186">
        <f t="shared" si="108"/>
        <v>0</v>
      </c>
      <c r="S266" s="59"/>
      <c r="T266" s="187">
        <f t="shared" si="109"/>
        <v>0</v>
      </c>
      <c r="U266" s="187">
        <v>0.0015</v>
      </c>
      <c r="V266" s="187">
        <f t="shared" si="110"/>
        <v>0.012</v>
      </c>
      <c r="W266" s="187">
        <v>0</v>
      </c>
      <c r="X266" s="188">
        <f t="shared" si="111"/>
        <v>0</v>
      </c>
      <c r="AR266" s="189" t="s">
        <v>363</v>
      </c>
      <c r="AT266" s="189" t="s">
        <v>184</v>
      </c>
      <c r="AU266" s="189" t="s">
        <v>158</v>
      </c>
      <c r="AY266" s="15" t="s">
        <v>150</v>
      </c>
      <c r="BE266" s="190">
        <f t="shared" si="112"/>
        <v>0</v>
      </c>
      <c r="BF266" s="190">
        <f t="shared" si="113"/>
        <v>0</v>
      </c>
      <c r="BG266" s="190">
        <f t="shared" si="114"/>
        <v>0</v>
      </c>
      <c r="BH266" s="190">
        <f t="shared" si="115"/>
        <v>0</v>
      </c>
      <c r="BI266" s="190">
        <f t="shared" si="116"/>
        <v>0</v>
      </c>
      <c r="BJ266" s="15" t="s">
        <v>158</v>
      </c>
      <c r="BK266" s="190">
        <f t="shared" si="117"/>
        <v>0</v>
      </c>
      <c r="BL266" s="15" t="s">
        <v>428</v>
      </c>
      <c r="BM266" s="189" t="s">
        <v>727</v>
      </c>
    </row>
    <row r="267" spans="2:65" s="1" customFormat="1" ht="24" customHeight="1">
      <c r="B267" s="31"/>
      <c r="C267" s="177" t="s">
        <v>728</v>
      </c>
      <c r="D267" s="177" t="s">
        <v>153</v>
      </c>
      <c r="E267" s="178" t="s">
        <v>729</v>
      </c>
      <c r="F267" s="179" t="s">
        <v>730</v>
      </c>
      <c r="G267" s="180" t="s">
        <v>319</v>
      </c>
      <c r="H267" s="181">
        <v>3</v>
      </c>
      <c r="I267" s="182"/>
      <c r="J267" s="182"/>
      <c r="K267" s="183">
        <f t="shared" si="105"/>
        <v>0</v>
      </c>
      <c r="L267" s="179" t="s">
        <v>157</v>
      </c>
      <c r="M267" s="35"/>
      <c r="N267" s="184" t="s">
        <v>20</v>
      </c>
      <c r="O267" s="185" t="s">
        <v>48</v>
      </c>
      <c r="P267" s="186">
        <f t="shared" si="106"/>
        <v>0</v>
      </c>
      <c r="Q267" s="186">
        <f t="shared" si="107"/>
        <v>0</v>
      </c>
      <c r="R267" s="186">
        <f t="shared" si="108"/>
        <v>0</v>
      </c>
      <c r="S267" s="59"/>
      <c r="T267" s="187">
        <f t="shared" si="109"/>
        <v>0</v>
      </c>
      <c r="U267" s="187">
        <v>0.00012</v>
      </c>
      <c r="V267" s="187">
        <f t="shared" si="110"/>
        <v>0.00036</v>
      </c>
      <c r="W267" s="187">
        <v>0</v>
      </c>
      <c r="X267" s="188">
        <f t="shared" si="111"/>
        <v>0</v>
      </c>
      <c r="AR267" s="189" t="s">
        <v>428</v>
      </c>
      <c r="AT267" s="189" t="s">
        <v>153</v>
      </c>
      <c r="AU267" s="189" t="s">
        <v>158</v>
      </c>
      <c r="AY267" s="15" t="s">
        <v>150</v>
      </c>
      <c r="BE267" s="190">
        <f t="shared" si="112"/>
        <v>0</v>
      </c>
      <c r="BF267" s="190">
        <f t="shared" si="113"/>
        <v>0</v>
      </c>
      <c r="BG267" s="190">
        <f t="shared" si="114"/>
        <v>0</v>
      </c>
      <c r="BH267" s="190">
        <f t="shared" si="115"/>
        <v>0</v>
      </c>
      <c r="BI267" s="190">
        <f t="shared" si="116"/>
        <v>0</v>
      </c>
      <c r="BJ267" s="15" t="s">
        <v>158</v>
      </c>
      <c r="BK267" s="190">
        <f t="shared" si="117"/>
        <v>0</v>
      </c>
      <c r="BL267" s="15" t="s">
        <v>428</v>
      </c>
      <c r="BM267" s="189" t="s">
        <v>731</v>
      </c>
    </row>
    <row r="268" spans="2:65" s="1" customFormat="1" ht="24" customHeight="1">
      <c r="B268" s="31"/>
      <c r="C268" s="191" t="s">
        <v>732</v>
      </c>
      <c r="D268" s="191" t="s">
        <v>184</v>
      </c>
      <c r="E268" s="192" t="s">
        <v>733</v>
      </c>
      <c r="F268" s="193" t="s">
        <v>734</v>
      </c>
      <c r="G268" s="194" t="s">
        <v>181</v>
      </c>
      <c r="H268" s="195">
        <v>3</v>
      </c>
      <c r="I268" s="196"/>
      <c r="J268" s="197"/>
      <c r="K268" s="198">
        <f t="shared" si="105"/>
        <v>0</v>
      </c>
      <c r="L268" s="193" t="s">
        <v>157</v>
      </c>
      <c r="M268" s="199"/>
      <c r="N268" s="200" t="s">
        <v>20</v>
      </c>
      <c r="O268" s="185" t="s">
        <v>48</v>
      </c>
      <c r="P268" s="186">
        <f t="shared" si="106"/>
        <v>0</v>
      </c>
      <c r="Q268" s="186">
        <f t="shared" si="107"/>
        <v>0</v>
      </c>
      <c r="R268" s="186">
        <f t="shared" si="108"/>
        <v>0</v>
      </c>
      <c r="S268" s="59"/>
      <c r="T268" s="187">
        <f t="shared" si="109"/>
        <v>0</v>
      </c>
      <c r="U268" s="187">
        <v>0.0017</v>
      </c>
      <c r="V268" s="187">
        <f t="shared" si="110"/>
        <v>0.0050999999999999995</v>
      </c>
      <c r="W268" s="187">
        <v>0</v>
      </c>
      <c r="X268" s="188">
        <f t="shared" si="111"/>
        <v>0</v>
      </c>
      <c r="AR268" s="189" t="s">
        <v>363</v>
      </c>
      <c r="AT268" s="189" t="s">
        <v>184</v>
      </c>
      <c r="AU268" s="189" t="s">
        <v>158</v>
      </c>
      <c r="AY268" s="15" t="s">
        <v>150</v>
      </c>
      <c r="BE268" s="190">
        <f t="shared" si="112"/>
        <v>0</v>
      </c>
      <c r="BF268" s="190">
        <f t="shared" si="113"/>
        <v>0</v>
      </c>
      <c r="BG268" s="190">
        <f t="shared" si="114"/>
        <v>0</v>
      </c>
      <c r="BH268" s="190">
        <f t="shared" si="115"/>
        <v>0</v>
      </c>
      <c r="BI268" s="190">
        <f t="shared" si="116"/>
        <v>0</v>
      </c>
      <c r="BJ268" s="15" t="s">
        <v>158</v>
      </c>
      <c r="BK268" s="190">
        <f t="shared" si="117"/>
        <v>0</v>
      </c>
      <c r="BL268" s="15" t="s">
        <v>428</v>
      </c>
      <c r="BM268" s="189" t="s">
        <v>735</v>
      </c>
    </row>
    <row r="269" spans="2:65" s="1" customFormat="1" ht="24" customHeight="1">
      <c r="B269" s="31"/>
      <c r="C269" s="177" t="s">
        <v>736</v>
      </c>
      <c r="D269" s="177" t="s">
        <v>153</v>
      </c>
      <c r="E269" s="178" t="s">
        <v>737</v>
      </c>
      <c r="F269" s="179" t="s">
        <v>738</v>
      </c>
      <c r="G269" s="180" t="s">
        <v>181</v>
      </c>
      <c r="H269" s="181">
        <v>5</v>
      </c>
      <c r="I269" s="182"/>
      <c r="J269" s="182"/>
      <c r="K269" s="183">
        <f t="shared" si="105"/>
        <v>0</v>
      </c>
      <c r="L269" s="179" t="s">
        <v>157</v>
      </c>
      <c r="M269" s="35"/>
      <c r="N269" s="184" t="s">
        <v>20</v>
      </c>
      <c r="O269" s="185" t="s">
        <v>48</v>
      </c>
      <c r="P269" s="186">
        <f t="shared" si="106"/>
        <v>0</v>
      </c>
      <c r="Q269" s="186">
        <f t="shared" si="107"/>
        <v>0</v>
      </c>
      <c r="R269" s="186">
        <f t="shared" si="108"/>
        <v>0</v>
      </c>
      <c r="S269" s="59"/>
      <c r="T269" s="187">
        <f t="shared" si="109"/>
        <v>0</v>
      </c>
      <c r="U269" s="187">
        <v>0</v>
      </c>
      <c r="V269" s="187">
        <f t="shared" si="110"/>
        <v>0</v>
      </c>
      <c r="W269" s="187">
        <v>0.00225</v>
      </c>
      <c r="X269" s="188">
        <f t="shared" si="111"/>
        <v>0.01125</v>
      </c>
      <c r="AR269" s="189" t="s">
        <v>428</v>
      </c>
      <c r="AT269" s="189" t="s">
        <v>153</v>
      </c>
      <c r="AU269" s="189" t="s">
        <v>158</v>
      </c>
      <c r="AY269" s="15" t="s">
        <v>150</v>
      </c>
      <c r="BE269" s="190">
        <f t="shared" si="112"/>
        <v>0</v>
      </c>
      <c r="BF269" s="190">
        <f t="shared" si="113"/>
        <v>0</v>
      </c>
      <c r="BG269" s="190">
        <f t="shared" si="114"/>
        <v>0</v>
      </c>
      <c r="BH269" s="190">
        <f t="shared" si="115"/>
        <v>0</v>
      </c>
      <c r="BI269" s="190">
        <f t="shared" si="116"/>
        <v>0</v>
      </c>
      <c r="BJ269" s="15" t="s">
        <v>158</v>
      </c>
      <c r="BK269" s="190">
        <f t="shared" si="117"/>
        <v>0</v>
      </c>
      <c r="BL269" s="15" t="s">
        <v>428</v>
      </c>
      <c r="BM269" s="189" t="s">
        <v>739</v>
      </c>
    </row>
    <row r="270" spans="2:65" s="1" customFormat="1" ht="24" customHeight="1">
      <c r="B270" s="31"/>
      <c r="C270" s="177" t="s">
        <v>740</v>
      </c>
      <c r="D270" s="177" t="s">
        <v>153</v>
      </c>
      <c r="E270" s="178" t="s">
        <v>741</v>
      </c>
      <c r="F270" s="179" t="s">
        <v>742</v>
      </c>
      <c r="G270" s="180" t="s">
        <v>181</v>
      </c>
      <c r="H270" s="181">
        <v>16</v>
      </c>
      <c r="I270" s="182"/>
      <c r="J270" s="182"/>
      <c r="K270" s="183">
        <f t="shared" si="105"/>
        <v>0</v>
      </c>
      <c r="L270" s="179" t="s">
        <v>157</v>
      </c>
      <c r="M270" s="35"/>
      <c r="N270" s="184" t="s">
        <v>20</v>
      </c>
      <c r="O270" s="185" t="s">
        <v>48</v>
      </c>
      <c r="P270" s="186">
        <f t="shared" si="106"/>
        <v>0</v>
      </c>
      <c r="Q270" s="186">
        <f t="shared" si="107"/>
        <v>0</v>
      </c>
      <c r="R270" s="186">
        <f t="shared" si="108"/>
        <v>0</v>
      </c>
      <c r="S270" s="59"/>
      <c r="T270" s="187">
        <f t="shared" si="109"/>
        <v>0</v>
      </c>
      <c r="U270" s="187">
        <v>0</v>
      </c>
      <c r="V270" s="187">
        <f t="shared" si="110"/>
        <v>0</v>
      </c>
      <c r="W270" s="187">
        <v>0.00085</v>
      </c>
      <c r="X270" s="188">
        <f t="shared" si="111"/>
        <v>0.0136</v>
      </c>
      <c r="AR270" s="189" t="s">
        <v>428</v>
      </c>
      <c r="AT270" s="189" t="s">
        <v>153</v>
      </c>
      <c r="AU270" s="189" t="s">
        <v>158</v>
      </c>
      <c r="AY270" s="15" t="s">
        <v>150</v>
      </c>
      <c r="BE270" s="190">
        <f t="shared" si="112"/>
        <v>0</v>
      </c>
      <c r="BF270" s="190">
        <f t="shared" si="113"/>
        <v>0</v>
      </c>
      <c r="BG270" s="190">
        <f t="shared" si="114"/>
        <v>0</v>
      </c>
      <c r="BH270" s="190">
        <f t="shared" si="115"/>
        <v>0</v>
      </c>
      <c r="BI270" s="190">
        <f t="shared" si="116"/>
        <v>0</v>
      </c>
      <c r="BJ270" s="15" t="s">
        <v>158</v>
      </c>
      <c r="BK270" s="190">
        <f t="shared" si="117"/>
        <v>0</v>
      </c>
      <c r="BL270" s="15" t="s">
        <v>428</v>
      </c>
      <c r="BM270" s="189" t="s">
        <v>743</v>
      </c>
    </row>
    <row r="271" spans="2:63" s="11" customFormat="1" ht="22.9" customHeight="1">
      <c r="B271" s="160"/>
      <c r="C271" s="161"/>
      <c r="D271" s="162" t="s">
        <v>77</v>
      </c>
      <c r="E271" s="175" t="s">
        <v>744</v>
      </c>
      <c r="F271" s="175" t="s">
        <v>745</v>
      </c>
      <c r="G271" s="161"/>
      <c r="H271" s="161"/>
      <c r="I271" s="164"/>
      <c r="J271" s="164"/>
      <c r="K271" s="176">
        <f>BK271</f>
        <v>0</v>
      </c>
      <c r="L271" s="161"/>
      <c r="M271" s="166"/>
      <c r="N271" s="167"/>
      <c r="O271" s="168"/>
      <c r="P271" s="168"/>
      <c r="Q271" s="169">
        <f>SUM(Q272:Q273)</f>
        <v>0</v>
      </c>
      <c r="R271" s="169">
        <f>SUM(R272:R273)</f>
        <v>0</v>
      </c>
      <c r="S271" s="168"/>
      <c r="T271" s="170">
        <f>SUM(T272:T273)</f>
        <v>0</v>
      </c>
      <c r="U271" s="168"/>
      <c r="V271" s="170">
        <f>SUM(V272:V273)</f>
        <v>0.00164</v>
      </c>
      <c r="W271" s="168"/>
      <c r="X271" s="171">
        <f>SUM(X272:X273)</f>
        <v>0</v>
      </c>
      <c r="AR271" s="172" t="s">
        <v>158</v>
      </c>
      <c r="AT271" s="173" t="s">
        <v>77</v>
      </c>
      <c r="AU271" s="173" t="s">
        <v>83</v>
      </c>
      <c r="AY271" s="172" t="s">
        <v>150</v>
      </c>
      <c r="BK271" s="174">
        <f>SUM(BK272:BK273)</f>
        <v>0</v>
      </c>
    </row>
    <row r="272" spans="2:65" s="1" customFormat="1" ht="24" customHeight="1">
      <c r="B272" s="31"/>
      <c r="C272" s="177" t="s">
        <v>746</v>
      </c>
      <c r="D272" s="177" t="s">
        <v>153</v>
      </c>
      <c r="E272" s="178" t="s">
        <v>747</v>
      </c>
      <c r="F272" s="179" t="s">
        <v>748</v>
      </c>
      <c r="G272" s="180" t="s">
        <v>181</v>
      </c>
      <c r="H272" s="181">
        <v>2</v>
      </c>
      <c r="I272" s="182"/>
      <c r="J272" s="182"/>
      <c r="K272" s="183">
        <f>ROUND(P272*H272,2)</f>
        <v>0</v>
      </c>
      <c r="L272" s="179" t="s">
        <v>157</v>
      </c>
      <c r="M272" s="35"/>
      <c r="N272" s="184" t="s">
        <v>20</v>
      </c>
      <c r="O272" s="185" t="s">
        <v>48</v>
      </c>
      <c r="P272" s="186">
        <f>I272+J272</f>
        <v>0</v>
      </c>
      <c r="Q272" s="186">
        <f>ROUND(I272*H272,2)</f>
        <v>0</v>
      </c>
      <c r="R272" s="186">
        <f>ROUND(J272*H272,2)</f>
        <v>0</v>
      </c>
      <c r="S272" s="59"/>
      <c r="T272" s="187">
        <f>S272*H272</f>
        <v>0</v>
      </c>
      <c r="U272" s="187">
        <v>0.00025</v>
      </c>
      <c r="V272" s="187">
        <f>U272*H272</f>
        <v>0.0005</v>
      </c>
      <c r="W272" s="187">
        <v>0</v>
      </c>
      <c r="X272" s="188">
        <f>W272*H272</f>
        <v>0</v>
      </c>
      <c r="AR272" s="189" t="s">
        <v>428</v>
      </c>
      <c r="AT272" s="189" t="s">
        <v>153</v>
      </c>
      <c r="AU272" s="189" t="s">
        <v>158</v>
      </c>
      <c r="AY272" s="15" t="s">
        <v>150</v>
      </c>
      <c r="BE272" s="190">
        <f>IF(O272="základní",K272,0)</f>
        <v>0</v>
      </c>
      <c r="BF272" s="190">
        <f>IF(O272="snížená",K272,0)</f>
        <v>0</v>
      </c>
      <c r="BG272" s="190">
        <f>IF(O272="zákl. přenesená",K272,0)</f>
        <v>0</v>
      </c>
      <c r="BH272" s="190">
        <f>IF(O272="sníž. přenesená",K272,0)</f>
        <v>0</v>
      </c>
      <c r="BI272" s="190">
        <f>IF(O272="nulová",K272,0)</f>
        <v>0</v>
      </c>
      <c r="BJ272" s="15" t="s">
        <v>158</v>
      </c>
      <c r="BK272" s="190">
        <f>ROUND(P272*H272,2)</f>
        <v>0</v>
      </c>
      <c r="BL272" s="15" t="s">
        <v>428</v>
      </c>
      <c r="BM272" s="189" t="s">
        <v>749</v>
      </c>
    </row>
    <row r="273" spans="2:65" s="1" customFormat="1" ht="24" customHeight="1">
      <c r="B273" s="31"/>
      <c r="C273" s="177" t="s">
        <v>750</v>
      </c>
      <c r="D273" s="177" t="s">
        <v>153</v>
      </c>
      <c r="E273" s="178" t="s">
        <v>751</v>
      </c>
      <c r="F273" s="179" t="s">
        <v>752</v>
      </c>
      <c r="G273" s="180" t="s">
        <v>181</v>
      </c>
      <c r="H273" s="181">
        <v>2</v>
      </c>
      <c r="I273" s="182"/>
      <c r="J273" s="182"/>
      <c r="K273" s="183">
        <f>ROUND(P273*H273,2)</f>
        <v>0</v>
      </c>
      <c r="L273" s="179" t="s">
        <v>157</v>
      </c>
      <c r="M273" s="35"/>
      <c r="N273" s="184" t="s">
        <v>20</v>
      </c>
      <c r="O273" s="185" t="s">
        <v>48</v>
      </c>
      <c r="P273" s="186">
        <f>I273+J273</f>
        <v>0</v>
      </c>
      <c r="Q273" s="186">
        <f>ROUND(I273*H273,2)</f>
        <v>0</v>
      </c>
      <c r="R273" s="186">
        <f>ROUND(J273*H273,2)</f>
        <v>0</v>
      </c>
      <c r="S273" s="59"/>
      <c r="T273" s="187">
        <f>S273*H273</f>
        <v>0</v>
      </c>
      <c r="U273" s="187">
        <v>0.00057</v>
      </c>
      <c r="V273" s="187">
        <f>U273*H273</f>
        <v>0.00114</v>
      </c>
      <c r="W273" s="187">
        <v>0</v>
      </c>
      <c r="X273" s="188">
        <f>W273*H273</f>
        <v>0</v>
      </c>
      <c r="AR273" s="189" t="s">
        <v>428</v>
      </c>
      <c r="AT273" s="189" t="s">
        <v>153</v>
      </c>
      <c r="AU273" s="189" t="s">
        <v>158</v>
      </c>
      <c r="AY273" s="15" t="s">
        <v>150</v>
      </c>
      <c r="BE273" s="190">
        <f>IF(O273="základní",K273,0)</f>
        <v>0</v>
      </c>
      <c r="BF273" s="190">
        <f>IF(O273="snížená",K273,0)</f>
        <v>0</v>
      </c>
      <c r="BG273" s="190">
        <f>IF(O273="zákl. přenesená",K273,0)</f>
        <v>0</v>
      </c>
      <c r="BH273" s="190">
        <f>IF(O273="sníž. přenesená",K273,0)</f>
        <v>0</v>
      </c>
      <c r="BI273" s="190">
        <f>IF(O273="nulová",K273,0)</f>
        <v>0</v>
      </c>
      <c r="BJ273" s="15" t="s">
        <v>158</v>
      </c>
      <c r="BK273" s="190">
        <f>ROUND(P273*H273,2)</f>
        <v>0</v>
      </c>
      <c r="BL273" s="15" t="s">
        <v>428</v>
      </c>
      <c r="BM273" s="189" t="s">
        <v>753</v>
      </c>
    </row>
    <row r="274" spans="2:63" s="11" customFormat="1" ht="22.9" customHeight="1">
      <c r="B274" s="160"/>
      <c r="C274" s="161"/>
      <c r="D274" s="162" t="s">
        <v>77</v>
      </c>
      <c r="E274" s="175" t="s">
        <v>754</v>
      </c>
      <c r="F274" s="175" t="s">
        <v>755</v>
      </c>
      <c r="G274" s="161"/>
      <c r="H274" s="161"/>
      <c r="I274" s="164"/>
      <c r="J274" s="164"/>
      <c r="K274" s="176">
        <f>BK274</f>
        <v>0</v>
      </c>
      <c r="L274" s="161"/>
      <c r="M274" s="166"/>
      <c r="N274" s="167"/>
      <c r="O274" s="168"/>
      <c r="P274" s="168"/>
      <c r="Q274" s="169">
        <f>SUM(Q275:Q279)</f>
        <v>0</v>
      </c>
      <c r="R274" s="169">
        <f>SUM(R275:R279)</f>
        <v>0</v>
      </c>
      <c r="S274" s="168"/>
      <c r="T274" s="170">
        <f>SUM(T275:T279)</f>
        <v>0</v>
      </c>
      <c r="U274" s="168"/>
      <c r="V274" s="170">
        <f>SUM(V275:V279)</f>
        <v>0.00625</v>
      </c>
      <c r="W274" s="168"/>
      <c r="X274" s="171">
        <f>SUM(X275:X279)</f>
        <v>0.14</v>
      </c>
      <c r="AR274" s="172" t="s">
        <v>158</v>
      </c>
      <c r="AT274" s="173" t="s">
        <v>77</v>
      </c>
      <c r="AU274" s="173" t="s">
        <v>83</v>
      </c>
      <c r="AY274" s="172" t="s">
        <v>150</v>
      </c>
      <c r="BK274" s="174">
        <f>SUM(BK275:BK279)</f>
        <v>0</v>
      </c>
    </row>
    <row r="275" spans="2:65" s="1" customFormat="1" ht="24" customHeight="1">
      <c r="B275" s="31"/>
      <c r="C275" s="177" t="s">
        <v>756</v>
      </c>
      <c r="D275" s="177" t="s">
        <v>153</v>
      </c>
      <c r="E275" s="178" t="s">
        <v>757</v>
      </c>
      <c r="F275" s="179" t="s">
        <v>758</v>
      </c>
      <c r="G275" s="180" t="s">
        <v>181</v>
      </c>
      <c r="H275" s="181">
        <v>1</v>
      </c>
      <c r="I275" s="182"/>
      <c r="J275" s="182"/>
      <c r="K275" s="183">
        <f>ROUND(P275*H275,2)</f>
        <v>0</v>
      </c>
      <c r="L275" s="179" t="s">
        <v>157</v>
      </c>
      <c r="M275" s="35"/>
      <c r="N275" s="184" t="s">
        <v>20</v>
      </c>
      <c r="O275" s="185" t="s">
        <v>48</v>
      </c>
      <c r="P275" s="186">
        <f>I275+J275</f>
        <v>0</v>
      </c>
      <c r="Q275" s="186">
        <f>ROUND(I275*H275,2)</f>
        <v>0</v>
      </c>
      <c r="R275" s="186">
        <f>ROUND(J275*H275,2)</f>
        <v>0</v>
      </c>
      <c r="S275" s="59"/>
      <c r="T275" s="187">
        <f>S275*H275</f>
        <v>0</v>
      </c>
      <c r="U275" s="187">
        <v>9E-05</v>
      </c>
      <c r="V275" s="187">
        <f>U275*H275</f>
        <v>9E-05</v>
      </c>
      <c r="W275" s="187">
        <v>0.14</v>
      </c>
      <c r="X275" s="188">
        <f>W275*H275</f>
        <v>0.14</v>
      </c>
      <c r="AR275" s="189" t="s">
        <v>428</v>
      </c>
      <c r="AT275" s="189" t="s">
        <v>153</v>
      </c>
      <c r="AU275" s="189" t="s">
        <v>158</v>
      </c>
      <c r="AY275" s="15" t="s">
        <v>150</v>
      </c>
      <c r="BE275" s="190">
        <f>IF(O275="základní",K275,0)</f>
        <v>0</v>
      </c>
      <c r="BF275" s="190">
        <f>IF(O275="snížená",K275,0)</f>
        <v>0</v>
      </c>
      <c r="BG275" s="190">
        <f>IF(O275="zákl. přenesená",K275,0)</f>
        <v>0</v>
      </c>
      <c r="BH275" s="190">
        <f>IF(O275="sníž. přenesená",K275,0)</f>
        <v>0</v>
      </c>
      <c r="BI275" s="190">
        <f>IF(O275="nulová",K275,0)</f>
        <v>0</v>
      </c>
      <c r="BJ275" s="15" t="s">
        <v>158</v>
      </c>
      <c r="BK275" s="190">
        <f>ROUND(P275*H275,2)</f>
        <v>0</v>
      </c>
      <c r="BL275" s="15" t="s">
        <v>428</v>
      </c>
      <c r="BM275" s="189" t="s">
        <v>759</v>
      </c>
    </row>
    <row r="276" spans="2:65" s="1" customFormat="1" ht="24" customHeight="1">
      <c r="B276" s="31"/>
      <c r="C276" s="177" t="s">
        <v>760</v>
      </c>
      <c r="D276" s="177" t="s">
        <v>153</v>
      </c>
      <c r="E276" s="178" t="s">
        <v>761</v>
      </c>
      <c r="F276" s="179" t="s">
        <v>762</v>
      </c>
      <c r="G276" s="180" t="s">
        <v>319</v>
      </c>
      <c r="H276" s="181">
        <v>2</v>
      </c>
      <c r="I276" s="182"/>
      <c r="J276" s="182"/>
      <c r="K276" s="183">
        <f>ROUND(P276*H276,2)</f>
        <v>0</v>
      </c>
      <c r="L276" s="179" t="s">
        <v>157</v>
      </c>
      <c r="M276" s="35"/>
      <c r="N276" s="184" t="s">
        <v>20</v>
      </c>
      <c r="O276" s="185" t="s">
        <v>48</v>
      </c>
      <c r="P276" s="186">
        <f>I276+J276</f>
        <v>0</v>
      </c>
      <c r="Q276" s="186">
        <f>ROUND(I276*H276,2)</f>
        <v>0</v>
      </c>
      <c r="R276" s="186">
        <f>ROUND(J276*H276,2)</f>
        <v>0</v>
      </c>
      <c r="S276" s="59"/>
      <c r="T276" s="187">
        <f>S276*H276</f>
        <v>0</v>
      </c>
      <c r="U276" s="187">
        <v>0.00255</v>
      </c>
      <c r="V276" s="187">
        <f>U276*H276</f>
        <v>0.0051</v>
      </c>
      <c r="W276" s="187">
        <v>0</v>
      </c>
      <c r="X276" s="188">
        <f>W276*H276</f>
        <v>0</v>
      </c>
      <c r="AR276" s="189" t="s">
        <v>428</v>
      </c>
      <c r="AT276" s="189" t="s">
        <v>153</v>
      </c>
      <c r="AU276" s="189" t="s">
        <v>158</v>
      </c>
      <c r="AY276" s="15" t="s">
        <v>150</v>
      </c>
      <c r="BE276" s="190">
        <f>IF(O276="základní",K276,0)</f>
        <v>0</v>
      </c>
      <c r="BF276" s="190">
        <f>IF(O276="snížená",K276,0)</f>
        <v>0</v>
      </c>
      <c r="BG276" s="190">
        <f>IF(O276="zákl. přenesená",K276,0)</f>
        <v>0</v>
      </c>
      <c r="BH276" s="190">
        <f>IF(O276="sníž. přenesená",K276,0)</f>
        <v>0</v>
      </c>
      <c r="BI276" s="190">
        <f>IF(O276="nulová",K276,0)</f>
        <v>0</v>
      </c>
      <c r="BJ276" s="15" t="s">
        <v>158</v>
      </c>
      <c r="BK276" s="190">
        <f>ROUND(P276*H276,2)</f>
        <v>0</v>
      </c>
      <c r="BL276" s="15" t="s">
        <v>428</v>
      </c>
      <c r="BM276" s="189" t="s">
        <v>763</v>
      </c>
    </row>
    <row r="277" spans="2:65" s="1" customFormat="1" ht="324" customHeight="1">
      <c r="B277" s="31"/>
      <c r="C277" s="191" t="s">
        <v>764</v>
      </c>
      <c r="D277" s="191" t="s">
        <v>184</v>
      </c>
      <c r="E277" s="192" t="s">
        <v>765</v>
      </c>
      <c r="F277" s="193" t="s">
        <v>766</v>
      </c>
      <c r="G277" s="194" t="s">
        <v>181</v>
      </c>
      <c r="H277" s="195">
        <v>1</v>
      </c>
      <c r="I277" s="196"/>
      <c r="J277" s="197"/>
      <c r="K277" s="198">
        <f>ROUND(P277*H277,2)</f>
        <v>0</v>
      </c>
      <c r="L277" s="193" t="s">
        <v>20</v>
      </c>
      <c r="M277" s="199"/>
      <c r="N277" s="200" t="s">
        <v>20</v>
      </c>
      <c r="O277" s="185" t="s">
        <v>48</v>
      </c>
      <c r="P277" s="186">
        <f>I277+J277</f>
        <v>0</v>
      </c>
      <c r="Q277" s="186">
        <f>ROUND(I277*H277,2)</f>
        <v>0</v>
      </c>
      <c r="R277" s="186">
        <f>ROUND(J277*H277,2)</f>
        <v>0</v>
      </c>
      <c r="S277" s="59"/>
      <c r="T277" s="187">
        <f>S277*H277</f>
        <v>0</v>
      </c>
      <c r="U277" s="187">
        <v>0</v>
      </c>
      <c r="V277" s="187">
        <f>U277*H277</f>
        <v>0</v>
      </c>
      <c r="W277" s="187">
        <v>0</v>
      </c>
      <c r="X277" s="188">
        <f>W277*H277</f>
        <v>0</v>
      </c>
      <c r="AR277" s="189" t="s">
        <v>363</v>
      </c>
      <c r="AT277" s="189" t="s">
        <v>184</v>
      </c>
      <c r="AU277" s="189" t="s">
        <v>158</v>
      </c>
      <c r="AY277" s="15" t="s">
        <v>150</v>
      </c>
      <c r="BE277" s="190">
        <f>IF(O277="základní",K277,0)</f>
        <v>0</v>
      </c>
      <c r="BF277" s="190">
        <f>IF(O277="snížená",K277,0)</f>
        <v>0</v>
      </c>
      <c r="BG277" s="190">
        <f>IF(O277="zákl. přenesená",K277,0)</f>
        <v>0</v>
      </c>
      <c r="BH277" s="190">
        <f>IF(O277="sníž. přenesená",K277,0)</f>
        <v>0</v>
      </c>
      <c r="BI277" s="190">
        <f>IF(O277="nulová",K277,0)</f>
        <v>0</v>
      </c>
      <c r="BJ277" s="15" t="s">
        <v>158</v>
      </c>
      <c r="BK277" s="190">
        <f>ROUND(P277*H277,2)</f>
        <v>0</v>
      </c>
      <c r="BL277" s="15" t="s">
        <v>428</v>
      </c>
      <c r="BM277" s="189" t="s">
        <v>767</v>
      </c>
    </row>
    <row r="278" spans="2:65" s="1" customFormat="1" ht="24" customHeight="1">
      <c r="B278" s="31"/>
      <c r="C278" s="177" t="s">
        <v>768</v>
      </c>
      <c r="D278" s="177" t="s">
        <v>153</v>
      </c>
      <c r="E278" s="178" t="s">
        <v>769</v>
      </c>
      <c r="F278" s="179" t="s">
        <v>770</v>
      </c>
      <c r="G278" s="180" t="s">
        <v>240</v>
      </c>
      <c r="H278" s="181">
        <v>2</v>
      </c>
      <c r="I278" s="182"/>
      <c r="J278" s="182"/>
      <c r="K278" s="183">
        <f>ROUND(P278*H278,2)</f>
        <v>0</v>
      </c>
      <c r="L278" s="179" t="s">
        <v>157</v>
      </c>
      <c r="M278" s="35"/>
      <c r="N278" s="184" t="s">
        <v>20</v>
      </c>
      <c r="O278" s="185" t="s">
        <v>48</v>
      </c>
      <c r="P278" s="186">
        <f>I278+J278</f>
        <v>0</v>
      </c>
      <c r="Q278" s="186">
        <f>ROUND(I278*H278,2)</f>
        <v>0</v>
      </c>
      <c r="R278" s="186">
        <f>ROUND(J278*H278,2)</f>
        <v>0</v>
      </c>
      <c r="S278" s="59"/>
      <c r="T278" s="187">
        <f>S278*H278</f>
        <v>0</v>
      </c>
      <c r="U278" s="187">
        <v>0.00053</v>
      </c>
      <c r="V278" s="187">
        <f>U278*H278</f>
        <v>0.00106</v>
      </c>
      <c r="W278" s="187">
        <v>0</v>
      </c>
      <c r="X278" s="188">
        <f>W278*H278</f>
        <v>0</v>
      </c>
      <c r="AR278" s="189" t="s">
        <v>428</v>
      </c>
      <c r="AT278" s="189" t="s">
        <v>153</v>
      </c>
      <c r="AU278" s="189" t="s">
        <v>158</v>
      </c>
      <c r="AY278" s="15" t="s">
        <v>150</v>
      </c>
      <c r="BE278" s="190">
        <f>IF(O278="základní",K278,0)</f>
        <v>0</v>
      </c>
      <c r="BF278" s="190">
        <f>IF(O278="snížená",K278,0)</f>
        <v>0</v>
      </c>
      <c r="BG278" s="190">
        <f>IF(O278="zákl. přenesená",K278,0)</f>
        <v>0</v>
      </c>
      <c r="BH278" s="190">
        <f>IF(O278="sníž. přenesená",K278,0)</f>
        <v>0</v>
      </c>
      <c r="BI278" s="190">
        <f>IF(O278="nulová",K278,0)</f>
        <v>0</v>
      </c>
      <c r="BJ278" s="15" t="s">
        <v>158</v>
      </c>
      <c r="BK278" s="190">
        <f>ROUND(P278*H278,2)</f>
        <v>0</v>
      </c>
      <c r="BL278" s="15" t="s">
        <v>428</v>
      </c>
      <c r="BM278" s="189" t="s">
        <v>771</v>
      </c>
    </row>
    <row r="279" spans="2:65" s="1" customFormat="1" ht="24" customHeight="1">
      <c r="B279" s="31"/>
      <c r="C279" s="177" t="s">
        <v>772</v>
      </c>
      <c r="D279" s="177" t="s">
        <v>153</v>
      </c>
      <c r="E279" s="178" t="s">
        <v>773</v>
      </c>
      <c r="F279" s="179" t="s">
        <v>774</v>
      </c>
      <c r="G279" s="180" t="s">
        <v>187</v>
      </c>
      <c r="H279" s="181">
        <v>0.21</v>
      </c>
      <c r="I279" s="182"/>
      <c r="J279" s="182"/>
      <c r="K279" s="183">
        <f>ROUND(P279*H279,2)</f>
        <v>0</v>
      </c>
      <c r="L279" s="179" t="s">
        <v>157</v>
      </c>
      <c r="M279" s="35"/>
      <c r="N279" s="184" t="s">
        <v>20</v>
      </c>
      <c r="O279" s="185" t="s">
        <v>48</v>
      </c>
      <c r="P279" s="186">
        <f>I279+J279</f>
        <v>0</v>
      </c>
      <c r="Q279" s="186">
        <f>ROUND(I279*H279,2)</f>
        <v>0</v>
      </c>
      <c r="R279" s="186">
        <f>ROUND(J279*H279,2)</f>
        <v>0</v>
      </c>
      <c r="S279" s="59"/>
      <c r="T279" s="187">
        <f>S279*H279</f>
        <v>0</v>
      </c>
      <c r="U279" s="187">
        <v>0</v>
      </c>
      <c r="V279" s="187">
        <f>U279*H279</f>
        <v>0</v>
      </c>
      <c r="W279" s="187">
        <v>0</v>
      </c>
      <c r="X279" s="188">
        <f>W279*H279</f>
        <v>0</v>
      </c>
      <c r="AR279" s="189" t="s">
        <v>428</v>
      </c>
      <c r="AT279" s="189" t="s">
        <v>153</v>
      </c>
      <c r="AU279" s="189" t="s">
        <v>158</v>
      </c>
      <c r="AY279" s="15" t="s">
        <v>150</v>
      </c>
      <c r="BE279" s="190">
        <f>IF(O279="základní",K279,0)</f>
        <v>0</v>
      </c>
      <c r="BF279" s="190">
        <f>IF(O279="snížená",K279,0)</f>
        <v>0</v>
      </c>
      <c r="BG279" s="190">
        <f>IF(O279="zákl. přenesená",K279,0)</f>
        <v>0</v>
      </c>
      <c r="BH279" s="190">
        <f>IF(O279="sníž. přenesená",K279,0)</f>
        <v>0</v>
      </c>
      <c r="BI279" s="190">
        <f>IF(O279="nulová",K279,0)</f>
        <v>0</v>
      </c>
      <c r="BJ279" s="15" t="s">
        <v>158</v>
      </c>
      <c r="BK279" s="190">
        <f>ROUND(P279*H279,2)</f>
        <v>0</v>
      </c>
      <c r="BL279" s="15" t="s">
        <v>428</v>
      </c>
      <c r="BM279" s="189" t="s">
        <v>775</v>
      </c>
    </row>
    <row r="280" spans="2:63" s="11" customFormat="1" ht="22.9" customHeight="1">
      <c r="B280" s="160"/>
      <c r="C280" s="161"/>
      <c r="D280" s="162" t="s">
        <v>77</v>
      </c>
      <c r="E280" s="175" t="s">
        <v>776</v>
      </c>
      <c r="F280" s="175" t="s">
        <v>777</v>
      </c>
      <c r="G280" s="161"/>
      <c r="H280" s="161"/>
      <c r="I280" s="164"/>
      <c r="J280" s="164"/>
      <c r="K280" s="176">
        <f>BK280</f>
        <v>0</v>
      </c>
      <c r="L280" s="161"/>
      <c r="M280" s="166"/>
      <c r="N280" s="167"/>
      <c r="O280" s="168"/>
      <c r="P280" s="168"/>
      <c r="Q280" s="169">
        <f>SUM(Q281:Q284)</f>
        <v>0</v>
      </c>
      <c r="R280" s="169">
        <f>SUM(R281:R284)</f>
        <v>0</v>
      </c>
      <c r="S280" s="168"/>
      <c r="T280" s="170">
        <f>SUM(T281:T284)</f>
        <v>0</v>
      </c>
      <c r="U280" s="168"/>
      <c r="V280" s="170">
        <f>SUM(V281:V284)</f>
        <v>0.0147173</v>
      </c>
      <c r="W280" s="168"/>
      <c r="X280" s="171">
        <f>SUM(X281:X284)</f>
        <v>0</v>
      </c>
      <c r="AR280" s="172" t="s">
        <v>158</v>
      </c>
      <c r="AT280" s="173" t="s">
        <v>77</v>
      </c>
      <c r="AU280" s="173" t="s">
        <v>83</v>
      </c>
      <c r="AY280" s="172" t="s">
        <v>150</v>
      </c>
      <c r="BK280" s="174">
        <f>SUM(BK281:BK284)</f>
        <v>0</v>
      </c>
    </row>
    <row r="281" spans="2:65" s="1" customFormat="1" ht="24" customHeight="1">
      <c r="B281" s="31"/>
      <c r="C281" s="177" t="s">
        <v>778</v>
      </c>
      <c r="D281" s="177" t="s">
        <v>153</v>
      </c>
      <c r="E281" s="178" t="s">
        <v>779</v>
      </c>
      <c r="F281" s="179" t="s">
        <v>780</v>
      </c>
      <c r="G281" s="180" t="s">
        <v>319</v>
      </c>
      <c r="H281" s="181">
        <v>0.21</v>
      </c>
      <c r="I281" s="182"/>
      <c r="J281" s="182"/>
      <c r="K281" s="183">
        <f>ROUND(P281*H281,2)</f>
        <v>0</v>
      </c>
      <c r="L281" s="179" t="s">
        <v>157</v>
      </c>
      <c r="M281" s="35"/>
      <c r="N281" s="184" t="s">
        <v>20</v>
      </c>
      <c r="O281" s="185" t="s">
        <v>48</v>
      </c>
      <c r="P281" s="186">
        <f>I281+J281</f>
        <v>0</v>
      </c>
      <c r="Q281" s="186">
        <f>ROUND(I281*H281,2)</f>
        <v>0</v>
      </c>
      <c r="R281" s="186">
        <f>ROUND(J281*H281,2)</f>
        <v>0</v>
      </c>
      <c r="S281" s="59"/>
      <c r="T281" s="187">
        <f>S281*H281</f>
        <v>0</v>
      </c>
      <c r="U281" s="187">
        <v>0.00113</v>
      </c>
      <c r="V281" s="187">
        <f>U281*H281</f>
        <v>0.00023729999999999997</v>
      </c>
      <c r="W281" s="187">
        <v>0</v>
      </c>
      <c r="X281" s="188">
        <f>W281*H281</f>
        <v>0</v>
      </c>
      <c r="AR281" s="189" t="s">
        <v>428</v>
      </c>
      <c r="AT281" s="189" t="s">
        <v>153</v>
      </c>
      <c r="AU281" s="189" t="s">
        <v>158</v>
      </c>
      <c r="AY281" s="15" t="s">
        <v>150</v>
      </c>
      <c r="BE281" s="190">
        <f>IF(O281="základní",K281,0)</f>
        <v>0</v>
      </c>
      <c r="BF281" s="190">
        <f>IF(O281="snížená",K281,0)</f>
        <v>0</v>
      </c>
      <c r="BG281" s="190">
        <f>IF(O281="zákl. přenesená",K281,0)</f>
        <v>0</v>
      </c>
      <c r="BH281" s="190">
        <f>IF(O281="sníž. přenesená",K281,0)</f>
        <v>0</v>
      </c>
      <c r="BI281" s="190">
        <f>IF(O281="nulová",K281,0)</f>
        <v>0</v>
      </c>
      <c r="BJ281" s="15" t="s">
        <v>158</v>
      </c>
      <c r="BK281" s="190">
        <f>ROUND(P281*H281,2)</f>
        <v>0</v>
      </c>
      <c r="BL281" s="15" t="s">
        <v>428</v>
      </c>
      <c r="BM281" s="189" t="s">
        <v>781</v>
      </c>
    </row>
    <row r="282" spans="2:65" s="1" customFormat="1" ht="24" customHeight="1">
      <c r="B282" s="31"/>
      <c r="C282" s="177" t="s">
        <v>782</v>
      </c>
      <c r="D282" s="177" t="s">
        <v>153</v>
      </c>
      <c r="E282" s="178" t="s">
        <v>783</v>
      </c>
      <c r="F282" s="179" t="s">
        <v>784</v>
      </c>
      <c r="G282" s="180" t="s">
        <v>319</v>
      </c>
      <c r="H282" s="181">
        <v>1</v>
      </c>
      <c r="I282" s="182"/>
      <c r="J282" s="182"/>
      <c r="K282" s="183">
        <f>ROUND(P282*H282,2)</f>
        <v>0</v>
      </c>
      <c r="L282" s="179" t="s">
        <v>157</v>
      </c>
      <c r="M282" s="35"/>
      <c r="N282" s="184" t="s">
        <v>20</v>
      </c>
      <c r="O282" s="185" t="s">
        <v>48</v>
      </c>
      <c r="P282" s="186">
        <f>I282+J282</f>
        <v>0</v>
      </c>
      <c r="Q282" s="186">
        <f>ROUND(I282*H282,2)</f>
        <v>0</v>
      </c>
      <c r="R282" s="186">
        <f>ROUND(J282*H282,2)</f>
        <v>0</v>
      </c>
      <c r="S282" s="59"/>
      <c r="T282" s="187">
        <f>S282*H282</f>
        <v>0</v>
      </c>
      <c r="U282" s="187">
        <v>0.00629</v>
      </c>
      <c r="V282" s="187">
        <f>U282*H282</f>
        <v>0.00629</v>
      </c>
      <c r="W282" s="187">
        <v>0</v>
      </c>
      <c r="X282" s="188">
        <f>W282*H282</f>
        <v>0</v>
      </c>
      <c r="AR282" s="189" t="s">
        <v>428</v>
      </c>
      <c r="AT282" s="189" t="s">
        <v>153</v>
      </c>
      <c r="AU282" s="189" t="s">
        <v>158</v>
      </c>
      <c r="AY282" s="15" t="s">
        <v>150</v>
      </c>
      <c r="BE282" s="190">
        <f>IF(O282="základní",K282,0)</f>
        <v>0</v>
      </c>
      <c r="BF282" s="190">
        <f>IF(O282="snížená",K282,0)</f>
        <v>0</v>
      </c>
      <c r="BG282" s="190">
        <f>IF(O282="zákl. přenesená",K282,0)</f>
        <v>0</v>
      </c>
      <c r="BH282" s="190">
        <f>IF(O282="sníž. přenesená",K282,0)</f>
        <v>0</v>
      </c>
      <c r="BI282" s="190">
        <f>IF(O282="nulová",K282,0)</f>
        <v>0</v>
      </c>
      <c r="BJ282" s="15" t="s">
        <v>158</v>
      </c>
      <c r="BK282" s="190">
        <f>ROUND(P282*H282,2)</f>
        <v>0</v>
      </c>
      <c r="BL282" s="15" t="s">
        <v>428</v>
      </c>
      <c r="BM282" s="189" t="s">
        <v>785</v>
      </c>
    </row>
    <row r="283" spans="2:65" s="1" customFormat="1" ht="24" customHeight="1">
      <c r="B283" s="31"/>
      <c r="C283" s="177" t="s">
        <v>786</v>
      </c>
      <c r="D283" s="177" t="s">
        <v>153</v>
      </c>
      <c r="E283" s="178" t="s">
        <v>787</v>
      </c>
      <c r="F283" s="179" t="s">
        <v>788</v>
      </c>
      <c r="G283" s="180" t="s">
        <v>319</v>
      </c>
      <c r="H283" s="181">
        <v>1</v>
      </c>
      <c r="I283" s="182"/>
      <c r="J283" s="182"/>
      <c r="K283" s="183">
        <f>ROUND(P283*H283,2)</f>
        <v>0</v>
      </c>
      <c r="L283" s="179" t="s">
        <v>157</v>
      </c>
      <c r="M283" s="35"/>
      <c r="N283" s="184" t="s">
        <v>20</v>
      </c>
      <c r="O283" s="185" t="s">
        <v>48</v>
      </c>
      <c r="P283" s="186">
        <f>I283+J283</f>
        <v>0</v>
      </c>
      <c r="Q283" s="186">
        <f>ROUND(I283*H283,2)</f>
        <v>0</v>
      </c>
      <c r="R283" s="186">
        <f>ROUND(J283*H283,2)</f>
        <v>0</v>
      </c>
      <c r="S283" s="59"/>
      <c r="T283" s="187">
        <f>S283*H283</f>
        <v>0</v>
      </c>
      <c r="U283" s="187">
        <v>0.00819</v>
      </c>
      <c r="V283" s="187">
        <f>U283*H283</f>
        <v>0.00819</v>
      </c>
      <c r="W283" s="187">
        <v>0</v>
      </c>
      <c r="X283" s="188">
        <f>W283*H283</f>
        <v>0</v>
      </c>
      <c r="AR283" s="189" t="s">
        <v>428</v>
      </c>
      <c r="AT283" s="189" t="s">
        <v>153</v>
      </c>
      <c r="AU283" s="189" t="s">
        <v>158</v>
      </c>
      <c r="AY283" s="15" t="s">
        <v>150</v>
      </c>
      <c r="BE283" s="190">
        <f>IF(O283="základní",K283,0)</f>
        <v>0</v>
      </c>
      <c r="BF283" s="190">
        <f>IF(O283="snížená",K283,0)</f>
        <v>0</v>
      </c>
      <c r="BG283" s="190">
        <f>IF(O283="zákl. přenesená",K283,0)</f>
        <v>0</v>
      </c>
      <c r="BH283" s="190">
        <f>IF(O283="sníž. přenesená",K283,0)</f>
        <v>0</v>
      </c>
      <c r="BI283" s="190">
        <f>IF(O283="nulová",K283,0)</f>
        <v>0</v>
      </c>
      <c r="BJ283" s="15" t="s">
        <v>158</v>
      </c>
      <c r="BK283" s="190">
        <f>ROUND(P283*H283,2)</f>
        <v>0</v>
      </c>
      <c r="BL283" s="15" t="s">
        <v>428</v>
      </c>
      <c r="BM283" s="189" t="s">
        <v>789</v>
      </c>
    </row>
    <row r="284" spans="2:65" s="1" customFormat="1" ht="24" customHeight="1">
      <c r="B284" s="31"/>
      <c r="C284" s="177" t="s">
        <v>790</v>
      </c>
      <c r="D284" s="177" t="s">
        <v>153</v>
      </c>
      <c r="E284" s="178" t="s">
        <v>791</v>
      </c>
      <c r="F284" s="179" t="s">
        <v>792</v>
      </c>
      <c r="G284" s="180" t="s">
        <v>187</v>
      </c>
      <c r="H284" s="181">
        <v>0.015</v>
      </c>
      <c r="I284" s="182"/>
      <c r="J284" s="182"/>
      <c r="K284" s="183">
        <f>ROUND(P284*H284,2)</f>
        <v>0</v>
      </c>
      <c r="L284" s="179" t="s">
        <v>157</v>
      </c>
      <c r="M284" s="35"/>
      <c r="N284" s="184" t="s">
        <v>20</v>
      </c>
      <c r="O284" s="185" t="s">
        <v>48</v>
      </c>
      <c r="P284" s="186">
        <f>I284+J284</f>
        <v>0</v>
      </c>
      <c r="Q284" s="186">
        <f>ROUND(I284*H284,2)</f>
        <v>0</v>
      </c>
      <c r="R284" s="186">
        <f>ROUND(J284*H284,2)</f>
        <v>0</v>
      </c>
      <c r="S284" s="59"/>
      <c r="T284" s="187">
        <f>S284*H284</f>
        <v>0</v>
      </c>
      <c r="U284" s="187">
        <v>0</v>
      </c>
      <c r="V284" s="187">
        <f>U284*H284</f>
        <v>0</v>
      </c>
      <c r="W284" s="187">
        <v>0</v>
      </c>
      <c r="X284" s="188">
        <f>W284*H284</f>
        <v>0</v>
      </c>
      <c r="AR284" s="189" t="s">
        <v>428</v>
      </c>
      <c r="AT284" s="189" t="s">
        <v>153</v>
      </c>
      <c r="AU284" s="189" t="s">
        <v>158</v>
      </c>
      <c r="AY284" s="15" t="s">
        <v>150</v>
      </c>
      <c r="BE284" s="190">
        <f>IF(O284="základní",K284,0)</f>
        <v>0</v>
      </c>
      <c r="BF284" s="190">
        <f>IF(O284="snížená",K284,0)</f>
        <v>0</v>
      </c>
      <c r="BG284" s="190">
        <f>IF(O284="zákl. přenesená",K284,0)</f>
        <v>0</v>
      </c>
      <c r="BH284" s="190">
        <f>IF(O284="sníž. přenesená",K284,0)</f>
        <v>0</v>
      </c>
      <c r="BI284" s="190">
        <f>IF(O284="nulová",K284,0)</f>
        <v>0</v>
      </c>
      <c r="BJ284" s="15" t="s">
        <v>158</v>
      </c>
      <c r="BK284" s="190">
        <f>ROUND(P284*H284,2)</f>
        <v>0</v>
      </c>
      <c r="BL284" s="15" t="s">
        <v>428</v>
      </c>
      <c r="BM284" s="189" t="s">
        <v>793</v>
      </c>
    </row>
    <row r="285" spans="2:63" s="11" customFormat="1" ht="22.9" customHeight="1">
      <c r="B285" s="160"/>
      <c r="C285" s="161"/>
      <c r="D285" s="162" t="s">
        <v>77</v>
      </c>
      <c r="E285" s="175" t="s">
        <v>794</v>
      </c>
      <c r="F285" s="175" t="s">
        <v>795</v>
      </c>
      <c r="G285" s="161"/>
      <c r="H285" s="161"/>
      <c r="I285" s="164"/>
      <c r="J285" s="164"/>
      <c r="K285" s="176">
        <f>BK285</f>
        <v>0</v>
      </c>
      <c r="L285" s="161"/>
      <c r="M285" s="166"/>
      <c r="N285" s="167"/>
      <c r="O285" s="168"/>
      <c r="P285" s="168"/>
      <c r="Q285" s="169">
        <f>SUM(Q286:Q299)</f>
        <v>0</v>
      </c>
      <c r="R285" s="169">
        <f>SUM(R286:R299)</f>
        <v>0</v>
      </c>
      <c r="S285" s="168"/>
      <c r="T285" s="170">
        <f>SUM(T286:T299)</f>
        <v>0</v>
      </c>
      <c r="U285" s="168"/>
      <c r="V285" s="170">
        <f>SUM(V286:V299)</f>
        <v>0.2646666999999999</v>
      </c>
      <c r="W285" s="168"/>
      <c r="X285" s="171">
        <f>SUM(X286:X299)</f>
        <v>0.0424</v>
      </c>
      <c r="AR285" s="172" t="s">
        <v>158</v>
      </c>
      <c r="AT285" s="173" t="s">
        <v>77</v>
      </c>
      <c r="AU285" s="173" t="s">
        <v>83</v>
      </c>
      <c r="AY285" s="172" t="s">
        <v>150</v>
      </c>
      <c r="BK285" s="174">
        <f>SUM(BK286:BK299)</f>
        <v>0</v>
      </c>
    </row>
    <row r="286" spans="2:65" s="1" customFormat="1" ht="24" customHeight="1">
      <c r="B286" s="31"/>
      <c r="C286" s="177" t="s">
        <v>796</v>
      </c>
      <c r="D286" s="177" t="s">
        <v>153</v>
      </c>
      <c r="E286" s="178" t="s">
        <v>797</v>
      </c>
      <c r="F286" s="179" t="s">
        <v>798</v>
      </c>
      <c r="G286" s="180" t="s">
        <v>240</v>
      </c>
      <c r="H286" s="181">
        <v>226.33</v>
      </c>
      <c r="I286" s="182"/>
      <c r="J286" s="182"/>
      <c r="K286" s="183">
        <f aca="true" t="shared" si="118" ref="K286:K299">ROUND(P286*H286,2)</f>
        <v>0</v>
      </c>
      <c r="L286" s="179" t="s">
        <v>157</v>
      </c>
      <c r="M286" s="35"/>
      <c r="N286" s="184" t="s">
        <v>20</v>
      </c>
      <c r="O286" s="185" t="s">
        <v>48</v>
      </c>
      <c r="P286" s="186">
        <f aca="true" t="shared" si="119" ref="P286:P299">I286+J286</f>
        <v>0</v>
      </c>
      <c r="Q286" s="186">
        <f aca="true" t="shared" si="120" ref="Q286:Q299">ROUND(I286*H286,2)</f>
        <v>0</v>
      </c>
      <c r="R286" s="186">
        <f aca="true" t="shared" si="121" ref="R286:R299">ROUND(J286*H286,2)</f>
        <v>0</v>
      </c>
      <c r="S286" s="59"/>
      <c r="T286" s="187">
        <f aca="true" t="shared" si="122" ref="T286:T299">S286*H286</f>
        <v>0</v>
      </c>
      <c r="U286" s="187">
        <v>0.00045</v>
      </c>
      <c r="V286" s="187">
        <f aca="true" t="shared" si="123" ref="V286:V299">U286*H286</f>
        <v>0.10184850000000001</v>
      </c>
      <c r="W286" s="187">
        <v>0</v>
      </c>
      <c r="X286" s="188">
        <f aca="true" t="shared" si="124" ref="X286:X299">W286*H286</f>
        <v>0</v>
      </c>
      <c r="AR286" s="189" t="s">
        <v>428</v>
      </c>
      <c r="AT286" s="189" t="s">
        <v>153</v>
      </c>
      <c r="AU286" s="189" t="s">
        <v>158</v>
      </c>
      <c r="AY286" s="15" t="s">
        <v>150</v>
      </c>
      <c r="BE286" s="190">
        <f aca="true" t="shared" si="125" ref="BE286:BE299">IF(O286="základní",K286,0)</f>
        <v>0</v>
      </c>
      <c r="BF286" s="190">
        <f aca="true" t="shared" si="126" ref="BF286:BF299">IF(O286="snížená",K286,0)</f>
        <v>0</v>
      </c>
      <c r="BG286" s="190">
        <f aca="true" t="shared" si="127" ref="BG286:BG299">IF(O286="zákl. přenesená",K286,0)</f>
        <v>0</v>
      </c>
      <c r="BH286" s="190">
        <f aca="true" t="shared" si="128" ref="BH286:BH299">IF(O286="sníž. přenesená",K286,0)</f>
        <v>0</v>
      </c>
      <c r="BI286" s="190">
        <f aca="true" t="shared" si="129" ref="BI286:BI299">IF(O286="nulová",K286,0)</f>
        <v>0</v>
      </c>
      <c r="BJ286" s="15" t="s">
        <v>158</v>
      </c>
      <c r="BK286" s="190">
        <f aca="true" t="shared" si="130" ref="BK286:BK299">ROUND(P286*H286,2)</f>
        <v>0</v>
      </c>
      <c r="BL286" s="15" t="s">
        <v>428</v>
      </c>
      <c r="BM286" s="189" t="s">
        <v>799</v>
      </c>
    </row>
    <row r="287" spans="2:65" s="1" customFormat="1" ht="24" customHeight="1">
      <c r="B287" s="31"/>
      <c r="C287" s="177" t="s">
        <v>800</v>
      </c>
      <c r="D287" s="177" t="s">
        <v>153</v>
      </c>
      <c r="E287" s="178" t="s">
        <v>801</v>
      </c>
      <c r="F287" s="179" t="s">
        <v>802</v>
      </c>
      <c r="G287" s="180" t="s">
        <v>240</v>
      </c>
      <c r="H287" s="181">
        <v>79.25</v>
      </c>
      <c r="I287" s="182"/>
      <c r="J287" s="182"/>
      <c r="K287" s="183">
        <f t="shared" si="118"/>
        <v>0</v>
      </c>
      <c r="L287" s="179" t="s">
        <v>157</v>
      </c>
      <c r="M287" s="35"/>
      <c r="N287" s="184" t="s">
        <v>20</v>
      </c>
      <c r="O287" s="185" t="s">
        <v>48</v>
      </c>
      <c r="P287" s="186">
        <f t="shared" si="119"/>
        <v>0</v>
      </c>
      <c r="Q287" s="186">
        <f t="shared" si="120"/>
        <v>0</v>
      </c>
      <c r="R287" s="186">
        <f t="shared" si="121"/>
        <v>0</v>
      </c>
      <c r="S287" s="59"/>
      <c r="T287" s="187">
        <f t="shared" si="122"/>
        <v>0</v>
      </c>
      <c r="U287" s="187">
        <v>0.0007</v>
      </c>
      <c r="V287" s="187">
        <f t="shared" si="123"/>
        <v>0.055475</v>
      </c>
      <c r="W287" s="187">
        <v>0</v>
      </c>
      <c r="X287" s="188">
        <f t="shared" si="124"/>
        <v>0</v>
      </c>
      <c r="AR287" s="189" t="s">
        <v>428</v>
      </c>
      <c r="AT287" s="189" t="s">
        <v>153</v>
      </c>
      <c r="AU287" s="189" t="s">
        <v>158</v>
      </c>
      <c r="AY287" s="15" t="s">
        <v>150</v>
      </c>
      <c r="BE287" s="190">
        <f t="shared" si="125"/>
        <v>0</v>
      </c>
      <c r="BF287" s="190">
        <f t="shared" si="126"/>
        <v>0</v>
      </c>
      <c r="BG287" s="190">
        <f t="shared" si="127"/>
        <v>0</v>
      </c>
      <c r="BH287" s="190">
        <f t="shared" si="128"/>
        <v>0</v>
      </c>
      <c r="BI287" s="190">
        <f t="shared" si="129"/>
        <v>0</v>
      </c>
      <c r="BJ287" s="15" t="s">
        <v>158</v>
      </c>
      <c r="BK287" s="190">
        <f t="shared" si="130"/>
        <v>0</v>
      </c>
      <c r="BL287" s="15" t="s">
        <v>428</v>
      </c>
      <c r="BM287" s="189" t="s">
        <v>803</v>
      </c>
    </row>
    <row r="288" spans="2:65" s="1" customFormat="1" ht="24" customHeight="1">
      <c r="B288" s="31"/>
      <c r="C288" s="177" t="s">
        <v>804</v>
      </c>
      <c r="D288" s="177" t="s">
        <v>153</v>
      </c>
      <c r="E288" s="178" t="s">
        <v>805</v>
      </c>
      <c r="F288" s="179" t="s">
        <v>806</v>
      </c>
      <c r="G288" s="180" t="s">
        <v>240</v>
      </c>
      <c r="H288" s="181">
        <v>25.84</v>
      </c>
      <c r="I288" s="182"/>
      <c r="J288" s="182"/>
      <c r="K288" s="183">
        <f t="shared" si="118"/>
        <v>0</v>
      </c>
      <c r="L288" s="179" t="s">
        <v>157</v>
      </c>
      <c r="M288" s="35"/>
      <c r="N288" s="184" t="s">
        <v>20</v>
      </c>
      <c r="O288" s="185" t="s">
        <v>48</v>
      </c>
      <c r="P288" s="186">
        <f t="shared" si="119"/>
        <v>0</v>
      </c>
      <c r="Q288" s="186">
        <f t="shared" si="120"/>
        <v>0</v>
      </c>
      <c r="R288" s="186">
        <f t="shared" si="121"/>
        <v>0</v>
      </c>
      <c r="S288" s="59"/>
      <c r="T288" s="187">
        <f t="shared" si="122"/>
        <v>0</v>
      </c>
      <c r="U288" s="187">
        <v>0.00069</v>
      </c>
      <c r="V288" s="187">
        <f t="shared" si="123"/>
        <v>0.017829599999999998</v>
      </c>
      <c r="W288" s="187">
        <v>0</v>
      </c>
      <c r="X288" s="188">
        <f t="shared" si="124"/>
        <v>0</v>
      </c>
      <c r="AR288" s="189" t="s">
        <v>428</v>
      </c>
      <c r="AT288" s="189" t="s">
        <v>153</v>
      </c>
      <c r="AU288" s="189" t="s">
        <v>158</v>
      </c>
      <c r="AY288" s="15" t="s">
        <v>150</v>
      </c>
      <c r="BE288" s="190">
        <f t="shared" si="125"/>
        <v>0</v>
      </c>
      <c r="BF288" s="190">
        <f t="shared" si="126"/>
        <v>0</v>
      </c>
      <c r="BG288" s="190">
        <f t="shared" si="127"/>
        <v>0</v>
      </c>
      <c r="BH288" s="190">
        <f t="shared" si="128"/>
        <v>0</v>
      </c>
      <c r="BI288" s="190">
        <f t="shared" si="129"/>
        <v>0</v>
      </c>
      <c r="BJ288" s="15" t="s">
        <v>158</v>
      </c>
      <c r="BK288" s="190">
        <f t="shared" si="130"/>
        <v>0</v>
      </c>
      <c r="BL288" s="15" t="s">
        <v>428</v>
      </c>
      <c r="BM288" s="189" t="s">
        <v>807</v>
      </c>
    </row>
    <row r="289" spans="2:65" s="1" customFormat="1" ht="24" customHeight="1">
      <c r="B289" s="31"/>
      <c r="C289" s="177" t="s">
        <v>808</v>
      </c>
      <c r="D289" s="177" t="s">
        <v>153</v>
      </c>
      <c r="E289" s="178" t="s">
        <v>809</v>
      </c>
      <c r="F289" s="179" t="s">
        <v>810</v>
      </c>
      <c r="G289" s="180" t="s">
        <v>240</v>
      </c>
      <c r="H289" s="181">
        <v>1.59</v>
      </c>
      <c r="I289" s="182"/>
      <c r="J289" s="182"/>
      <c r="K289" s="183">
        <f t="shared" si="118"/>
        <v>0</v>
      </c>
      <c r="L289" s="179" t="s">
        <v>157</v>
      </c>
      <c r="M289" s="35"/>
      <c r="N289" s="184" t="s">
        <v>20</v>
      </c>
      <c r="O289" s="185" t="s">
        <v>48</v>
      </c>
      <c r="P289" s="186">
        <f t="shared" si="119"/>
        <v>0</v>
      </c>
      <c r="Q289" s="186">
        <f t="shared" si="120"/>
        <v>0</v>
      </c>
      <c r="R289" s="186">
        <f t="shared" si="121"/>
        <v>0</v>
      </c>
      <c r="S289" s="59"/>
      <c r="T289" s="187">
        <f t="shared" si="122"/>
        <v>0</v>
      </c>
      <c r="U289" s="187">
        <v>0.00126</v>
      </c>
      <c r="V289" s="187">
        <f t="shared" si="123"/>
        <v>0.0020034000000000002</v>
      </c>
      <c r="W289" s="187">
        <v>0</v>
      </c>
      <c r="X289" s="188">
        <f t="shared" si="124"/>
        <v>0</v>
      </c>
      <c r="AR289" s="189" t="s">
        <v>428</v>
      </c>
      <c r="AT289" s="189" t="s">
        <v>153</v>
      </c>
      <c r="AU289" s="189" t="s">
        <v>158</v>
      </c>
      <c r="AY289" s="15" t="s">
        <v>150</v>
      </c>
      <c r="BE289" s="190">
        <f t="shared" si="125"/>
        <v>0</v>
      </c>
      <c r="BF289" s="190">
        <f t="shared" si="126"/>
        <v>0</v>
      </c>
      <c r="BG289" s="190">
        <f t="shared" si="127"/>
        <v>0</v>
      </c>
      <c r="BH289" s="190">
        <f t="shared" si="128"/>
        <v>0</v>
      </c>
      <c r="BI289" s="190">
        <f t="shared" si="129"/>
        <v>0</v>
      </c>
      <c r="BJ289" s="15" t="s">
        <v>158</v>
      </c>
      <c r="BK289" s="190">
        <f t="shared" si="130"/>
        <v>0</v>
      </c>
      <c r="BL289" s="15" t="s">
        <v>428</v>
      </c>
      <c r="BM289" s="189" t="s">
        <v>811</v>
      </c>
    </row>
    <row r="290" spans="2:65" s="1" customFormat="1" ht="24" customHeight="1">
      <c r="B290" s="31"/>
      <c r="C290" s="177" t="s">
        <v>812</v>
      </c>
      <c r="D290" s="177" t="s">
        <v>153</v>
      </c>
      <c r="E290" s="178" t="s">
        <v>813</v>
      </c>
      <c r="F290" s="179" t="s">
        <v>814</v>
      </c>
      <c r="G290" s="180" t="s">
        <v>240</v>
      </c>
      <c r="H290" s="181">
        <v>30.5</v>
      </c>
      <c r="I290" s="182"/>
      <c r="J290" s="182"/>
      <c r="K290" s="183">
        <f t="shared" si="118"/>
        <v>0</v>
      </c>
      <c r="L290" s="179" t="s">
        <v>157</v>
      </c>
      <c r="M290" s="35"/>
      <c r="N290" s="184" t="s">
        <v>20</v>
      </c>
      <c r="O290" s="185" t="s">
        <v>48</v>
      </c>
      <c r="P290" s="186">
        <f t="shared" si="119"/>
        <v>0</v>
      </c>
      <c r="Q290" s="186">
        <f t="shared" si="120"/>
        <v>0</v>
      </c>
      <c r="R290" s="186">
        <f t="shared" si="121"/>
        <v>0</v>
      </c>
      <c r="S290" s="59"/>
      <c r="T290" s="187">
        <f t="shared" si="122"/>
        <v>0</v>
      </c>
      <c r="U290" s="187">
        <v>0.00159</v>
      </c>
      <c r="V290" s="187">
        <f t="shared" si="123"/>
        <v>0.048495</v>
      </c>
      <c r="W290" s="187">
        <v>0</v>
      </c>
      <c r="X290" s="188">
        <f t="shared" si="124"/>
        <v>0</v>
      </c>
      <c r="AR290" s="189" t="s">
        <v>428</v>
      </c>
      <c r="AT290" s="189" t="s">
        <v>153</v>
      </c>
      <c r="AU290" s="189" t="s">
        <v>158</v>
      </c>
      <c r="AY290" s="15" t="s">
        <v>150</v>
      </c>
      <c r="BE290" s="190">
        <f t="shared" si="125"/>
        <v>0</v>
      </c>
      <c r="BF290" s="190">
        <f t="shared" si="126"/>
        <v>0</v>
      </c>
      <c r="BG290" s="190">
        <f t="shared" si="127"/>
        <v>0</v>
      </c>
      <c r="BH290" s="190">
        <f t="shared" si="128"/>
        <v>0</v>
      </c>
      <c r="BI290" s="190">
        <f t="shared" si="129"/>
        <v>0</v>
      </c>
      <c r="BJ290" s="15" t="s">
        <v>158</v>
      </c>
      <c r="BK290" s="190">
        <f t="shared" si="130"/>
        <v>0</v>
      </c>
      <c r="BL290" s="15" t="s">
        <v>428</v>
      </c>
      <c r="BM290" s="189" t="s">
        <v>815</v>
      </c>
    </row>
    <row r="291" spans="2:65" s="1" customFormat="1" ht="24" customHeight="1">
      <c r="B291" s="31"/>
      <c r="C291" s="177" t="s">
        <v>816</v>
      </c>
      <c r="D291" s="177" t="s">
        <v>153</v>
      </c>
      <c r="E291" s="178" t="s">
        <v>817</v>
      </c>
      <c r="F291" s="179" t="s">
        <v>818</v>
      </c>
      <c r="G291" s="180" t="s">
        <v>240</v>
      </c>
      <c r="H291" s="181">
        <v>8.68</v>
      </c>
      <c r="I291" s="182"/>
      <c r="J291" s="182"/>
      <c r="K291" s="183">
        <f t="shared" si="118"/>
        <v>0</v>
      </c>
      <c r="L291" s="179" t="s">
        <v>157</v>
      </c>
      <c r="M291" s="35"/>
      <c r="N291" s="184" t="s">
        <v>20</v>
      </c>
      <c r="O291" s="185" t="s">
        <v>48</v>
      </c>
      <c r="P291" s="186">
        <f t="shared" si="119"/>
        <v>0</v>
      </c>
      <c r="Q291" s="186">
        <f t="shared" si="120"/>
        <v>0</v>
      </c>
      <c r="R291" s="186">
        <f t="shared" si="121"/>
        <v>0</v>
      </c>
      <c r="S291" s="59"/>
      <c r="T291" s="187">
        <f t="shared" si="122"/>
        <v>0</v>
      </c>
      <c r="U291" s="187">
        <v>0.00194</v>
      </c>
      <c r="V291" s="187">
        <f t="shared" si="123"/>
        <v>0.0168392</v>
      </c>
      <c r="W291" s="187">
        <v>0</v>
      </c>
      <c r="X291" s="188">
        <f t="shared" si="124"/>
        <v>0</v>
      </c>
      <c r="AR291" s="189" t="s">
        <v>428</v>
      </c>
      <c r="AT291" s="189" t="s">
        <v>153</v>
      </c>
      <c r="AU291" s="189" t="s">
        <v>158</v>
      </c>
      <c r="AY291" s="15" t="s">
        <v>150</v>
      </c>
      <c r="BE291" s="190">
        <f t="shared" si="125"/>
        <v>0</v>
      </c>
      <c r="BF291" s="190">
        <f t="shared" si="126"/>
        <v>0</v>
      </c>
      <c r="BG291" s="190">
        <f t="shared" si="127"/>
        <v>0</v>
      </c>
      <c r="BH291" s="190">
        <f t="shared" si="128"/>
        <v>0</v>
      </c>
      <c r="BI291" s="190">
        <f t="shared" si="129"/>
        <v>0</v>
      </c>
      <c r="BJ291" s="15" t="s">
        <v>158</v>
      </c>
      <c r="BK291" s="190">
        <f t="shared" si="130"/>
        <v>0</v>
      </c>
      <c r="BL291" s="15" t="s">
        <v>428</v>
      </c>
      <c r="BM291" s="189" t="s">
        <v>819</v>
      </c>
    </row>
    <row r="292" spans="2:65" s="1" customFormat="1" ht="24" customHeight="1">
      <c r="B292" s="31"/>
      <c r="C292" s="177" t="s">
        <v>820</v>
      </c>
      <c r="D292" s="177" t="s">
        <v>153</v>
      </c>
      <c r="E292" s="178" t="s">
        <v>821</v>
      </c>
      <c r="F292" s="179" t="s">
        <v>822</v>
      </c>
      <c r="G292" s="180" t="s">
        <v>240</v>
      </c>
      <c r="H292" s="181">
        <v>2.61</v>
      </c>
      <c r="I292" s="182"/>
      <c r="J292" s="182"/>
      <c r="K292" s="183">
        <f t="shared" si="118"/>
        <v>0</v>
      </c>
      <c r="L292" s="179" t="s">
        <v>157</v>
      </c>
      <c r="M292" s="35"/>
      <c r="N292" s="184" t="s">
        <v>20</v>
      </c>
      <c r="O292" s="185" t="s">
        <v>48</v>
      </c>
      <c r="P292" s="186">
        <f t="shared" si="119"/>
        <v>0</v>
      </c>
      <c r="Q292" s="186">
        <f t="shared" si="120"/>
        <v>0</v>
      </c>
      <c r="R292" s="186">
        <f t="shared" si="121"/>
        <v>0</v>
      </c>
      <c r="S292" s="59"/>
      <c r="T292" s="187">
        <f t="shared" si="122"/>
        <v>0</v>
      </c>
      <c r="U292" s="187">
        <v>0.00336</v>
      </c>
      <c r="V292" s="187">
        <f t="shared" si="123"/>
        <v>0.0087696</v>
      </c>
      <c r="W292" s="187">
        <v>0</v>
      </c>
      <c r="X292" s="188">
        <f t="shared" si="124"/>
        <v>0</v>
      </c>
      <c r="AR292" s="189" t="s">
        <v>428</v>
      </c>
      <c r="AT292" s="189" t="s">
        <v>153</v>
      </c>
      <c r="AU292" s="189" t="s">
        <v>158</v>
      </c>
      <c r="AY292" s="15" t="s">
        <v>150</v>
      </c>
      <c r="BE292" s="190">
        <f t="shared" si="125"/>
        <v>0</v>
      </c>
      <c r="BF292" s="190">
        <f t="shared" si="126"/>
        <v>0</v>
      </c>
      <c r="BG292" s="190">
        <f t="shared" si="127"/>
        <v>0</v>
      </c>
      <c r="BH292" s="190">
        <f t="shared" si="128"/>
        <v>0</v>
      </c>
      <c r="BI292" s="190">
        <f t="shared" si="129"/>
        <v>0</v>
      </c>
      <c r="BJ292" s="15" t="s">
        <v>158</v>
      </c>
      <c r="BK292" s="190">
        <f t="shared" si="130"/>
        <v>0</v>
      </c>
      <c r="BL292" s="15" t="s">
        <v>428</v>
      </c>
      <c r="BM292" s="189" t="s">
        <v>823</v>
      </c>
    </row>
    <row r="293" spans="2:65" s="1" customFormat="1" ht="24" customHeight="1">
      <c r="B293" s="31"/>
      <c r="C293" s="177" t="s">
        <v>824</v>
      </c>
      <c r="D293" s="177" t="s">
        <v>153</v>
      </c>
      <c r="E293" s="178" t="s">
        <v>825</v>
      </c>
      <c r="F293" s="179" t="s">
        <v>826</v>
      </c>
      <c r="G293" s="180" t="s">
        <v>181</v>
      </c>
      <c r="H293" s="181">
        <v>2</v>
      </c>
      <c r="I293" s="182"/>
      <c r="J293" s="182"/>
      <c r="K293" s="183">
        <f t="shared" si="118"/>
        <v>0</v>
      </c>
      <c r="L293" s="179" t="s">
        <v>157</v>
      </c>
      <c r="M293" s="35"/>
      <c r="N293" s="184" t="s">
        <v>20</v>
      </c>
      <c r="O293" s="185" t="s">
        <v>48</v>
      </c>
      <c r="P293" s="186">
        <f t="shared" si="119"/>
        <v>0</v>
      </c>
      <c r="Q293" s="186">
        <f t="shared" si="120"/>
        <v>0</v>
      </c>
      <c r="R293" s="186">
        <f t="shared" si="121"/>
        <v>0</v>
      </c>
      <c r="S293" s="59"/>
      <c r="T293" s="187">
        <f t="shared" si="122"/>
        <v>0</v>
      </c>
      <c r="U293" s="187">
        <v>0.00024</v>
      </c>
      <c r="V293" s="187">
        <f t="shared" si="123"/>
        <v>0.00048</v>
      </c>
      <c r="W293" s="187">
        <v>0</v>
      </c>
      <c r="X293" s="188">
        <f t="shared" si="124"/>
        <v>0</v>
      </c>
      <c r="AR293" s="189" t="s">
        <v>428</v>
      </c>
      <c r="AT293" s="189" t="s">
        <v>153</v>
      </c>
      <c r="AU293" s="189" t="s">
        <v>158</v>
      </c>
      <c r="AY293" s="15" t="s">
        <v>150</v>
      </c>
      <c r="BE293" s="190">
        <f t="shared" si="125"/>
        <v>0</v>
      </c>
      <c r="BF293" s="190">
        <f t="shared" si="126"/>
        <v>0</v>
      </c>
      <c r="BG293" s="190">
        <f t="shared" si="127"/>
        <v>0</v>
      </c>
      <c r="BH293" s="190">
        <f t="shared" si="128"/>
        <v>0</v>
      </c>
      <c r="BI293" s="190">
        <f t="shared" si="129"/>
        <v>0</v>
      </c>
      <c r="BJ293" s="15" t="s">
        <v>158</v>
      </c>
      <c r="BK293" s="190">
        <f t="shared" si="130"/>
        <v>0</v>
      </c>
      <c r="BL293" s="15" t="s">
        <v>428</v>
      </c>
      <c r="BM293" s="189" t="s">
        <v>827</v>
      </c>
    </row>
    <row r="294" spans="2:65" s="1" customFormat="1" ht="24" customHeight="1">
      <c r="B294" s="31"/>
      <c r="C294" s="177" t="s">
        <v>828</v>
      </c>
      <c r="D294" s="177" t="s">
        <v>153</v>
      </c>
      <c r="E294" s="178" t="s">
        <v>829</v>
      </c>
      <c r="F294" s="179" t="s">
        <v>830</v>
      </c>
      <c r="G294" s="180" t="s">
        <v>181</v>
      </c>
      <c r="H294" s="181">
        <v>8</v>
      </c>
      <c r="I294" s="182"/>
      <c r="J294" s="182"/>
      <c r="K294" s="183">
        <f t="shared" si="118"/>
        <v>0</v>
      </c>
      <c r="L294" s="179" t="s">
        <v>157</v>
      </c>
      <c r="M294" s="35"/>
      <c r="N294" s="184" t="s">
        <v>20</v>
      </c>
      <c r="O294" s="185" t="s">
        <v>48</v>
      </c>
      <c r="P294" s="186">
        <f t="shared" si="119"/>
        <v>0</v>
      </c>
      <c r="Q294" s="186">
        <f t="shared" si="120"/>
        <v>0</v>
      </c>
      <c r="R294" s="186">
        <f t="shared" si="121"/>
        <v>0</v>
      </c>
      <c r="S294" s="59"/>
      <c r="T294" s="187">
        <f t="shared" si="122"/>
        <v>0</v>
      </c>
      <c r="U294" s="187">
        <v>0.00063</v>
      </c>
      <c r="V294" s="187">
        <f t="shared" si="123"/>
        <v>0.00504</v>
      </c>
      <c r="W294" s="187">
        <v>0</v>
      </c>
      <c r="X294" s="188">
        <f t="shared" si="124"/>
        <v>0</v>
      </c>
      <c r="AR294" s="189" t="s">
        <v>428</v>
      </c>
      <c r="AT294" s="189" t="s">
        <v>153</v>
      </c>
      <c r="AU294" s="189" t="s">
        <v>158</v>
      </c>
      <c r="AY294" s="15" t="s">
        <v>150</v>
      </c>
      <c r="BE294" s="190">
        <f t="shared" si="125"/>
        <v>0</v>
      </c>
      <c r="BF294" s="190">
        <f t="shared" si="126"/>
        <v>0</v>
      </c>
      <c r="BG294" s="190">
        <f t="shared" si="127"/>
        <v>0</v>
      </c>
      <c r="BH294" s="190">
        <f t="shared" si="128"/>
        <v>0</v>
      </c>
      <c r="BI294" s="190">
        <f t="shared" si="129"/>
        <v>0</v>
      </c>
      <c r="BJ294" s="15" t="s">
        <v>158</v>
      </c>
      <c r="BK294" s="190">
        <f t="shared" si="130"/>
        <v>0</v>
      </c>
      <c r="BL294" s="15" t="s">
        <v>428</v>
      </c>
      <c r="BM294" s="189" t="s">
        <v>831</v>
      </c>
    </row>
    <row r="295" spans="2:65" s="1" customFormat="1" ht="24" customHeight="1">
      <c r="B295" s="31"/>
      <c r="C295" s="177" t="s">
        <v>832</v>
      </c>
      <c r="D295" s="177" t="s">
        <v>153</v>
      </c>
      <c r="E295" s="178" t="s">
        <v>833</v>
      </c>
      <c r="F295" s="179" t="s">
        <v>834</v>
      </c>
      <c r="G295" s="180" t="s">
        <v>240</v>
      </c>
      <c r="H295" s="181">
        <v>40</v>
      </c>
      <c r="I295" s="182"/>
      <c r="J295" s="182"/>
      <c r="K295" s="183">
        <f t="shared" si="118"/>
        <v>0</v>
      </c>
      <c r="L295" s="179" t="s">
        <v>157</v>
      </c>
      <c r="M295" s="35"/>
      <c r="N295" s="184" t="s">
        <v>20</v>
      </c>
      <c r="O295" s="185" t="s">
        <v>48</v>
      </c>
      <c r="P295" s="186">
        <f t="shared" si="119"/>
        <v>0</v>
      </c>
      <c r="Q295" s="186">
        <f t="shared" si="120"/>
        <v>0</v>
      </c>
      <c r="R295" s="186">
        <f t="shared" si="121"/>
        <v>0</v>
      </c>
      <c r="S295" s="59"/>
      <c r="T295" s="187">
        <f t="shared" si="122"/>
        <v>0</v>
      </c>
      <c r="U295" s="187">
        <v>3E-05</v>
      </c>
      <c r="V295" s="187">
        <f t="shared" si="123"/>
        <v>0.0012000000000000001</v>
      </c>
      <c r="W295" s="187">
        <v>0.00106</v>
      </c>
      <c r="X295" s="188">
        <f t="shared" si="124"/>
        <v>0.0424</v>
      </c>
      <c r="AR295" s="189" t="s">
        <v>428</v>
      </c>
      <c r="AT295" s="189" t="s">
        <v>153</v>
      </c>
      <c r="AU295" s="189" t="s">
        <v>158</v>
      </c>
      <c r="AY295" s="15" t="s">
        <v>150</v>
      </c>
      <c r="BE295" s="190">
        <f t="shared" si="125"/>
        <v>0</v>
      </c>
      <c r="BF295" s="190">
        <f t="shared" si="126"/>
        <v>0</v>
      </c>
      <c r="BG295" s="190">
        <f t="shared" si="127"/>
        <v>0</v>
      </c>
      <c r="BH295" s="190">
        <f t="shared" si="128"/>
        <v>0</v>
      </c>
      <c r="BI295" s="190">
        <f t="shared" si="129"/>
        <v>0</v>
      </c>
      <c r="BJ295" s="15" t="s">
        <v>158</v>
      </c>
      <c r="BK295" s="190">
        <f t="shared" si="130"/>
        <v>0</v>
      </c>
      <c r="BL295" s="15" t="s">
        <v>428</v>
      </c>
      <c r="BM295" s="189" t="s">
        <v>835</v>
      </c>
    </row>
    <row r="296" spans="2:65" s="1" customFormat="1" ht="24" customHeight="1">
      <c r="B296" s="31"/>
      <c r="C296" s="177" t="s">
        <v>836</v>
      </c>
      <c r="D296" s="177" t="s">
        <v>153</v>
      </c>
      <c r="E296" s="178" t="s">
        <v>837</v>
      </c>
      <c r="F296" s="179" t="s">
        <v>838</v>
      </c>
      <c r="G296" s="180" t="s">
        <v>240</v>
      </c>
      <c r="H296" s="181">
        <v>363.51</v>
      </c>
      <c r="I296" s="182"/>
      <c r="J296" s="182"/>
      <c r="K296" s="183">
        <f t="shared" si="118"/>
        <v>0</v>
      </c>
      <c r="L296" s="179" t="s">
        <v>157</v>
      </c>
      <c r="M296" s="35"/>
      <c r="N296" s="184" t="s">
        <v>20</v>
      </c>
      <c r="O296" s="185" t="s">
        <v>48</v>
      </c>
      <c r="P296" s="186">
        <f t="shared" si="119"/>
        <v>0</v>
      </c>
      <c r="Q296" s="186">
        <f t="shared" si="120"/>
        <v>0</v>
      </c>
      <c r="R296" s="186">
        <f t="shared" si="121"/>
        <v>0</v>
      </c>
      <c r="S296" s="59"/>
      <c r="T296" s="187">
        <f t="shared" si="122"/>
        <v>0</v>
      </c>
      <c r="U296" s="187">
        <v>0</v>
      </c>
      <c r="V296" s="187">
        <f t="shared" si="123"/>
        <v>0</v>
      </c>
      <c r="W296" s="187">
        <v>0</v>
      </c>
      <c r="X296" s="188">
        <f t="shared" si="124"/>
        <v>0</v>
      </c>
      <c r="AR296" s="189" t="s">
        <v>428</v>
      </c>
      <c r="AT296" s="189" t="s">
        <v>153</v>
      </c>
      <c r="AU296" s="189" t="s">
        <v>158</v>
      </c>
      <c r="AY296" s="15" t="s">
        <v>150</v>
      </c>
      <c r="BE296" s="190">
        <f t="shared" si="125"/>
        <v>0</v>
      </c>
      <c r="BF296" s="190">
        <f t="shared" si="126"/>
        <v>0</v>
      </c>
      <c r="BG296" s="190">
        <f t="shared" si="127"/>
        <v>0</v>
      </c>
      <c r="BH296" s="190">
        <f t="shared" si="128"/>
        <v>0</v>
      </c>
      <c r="BI296" s="190">
        <f t="shared" si="129"/>
        <v>0</v>
      </c>
      <c r="BJ296" s="15" t="s">
        <v>158</v>
      </c>
      <c r="BK296" s="190">
        <f t="shared" si="130"/>
        <v>0</v>
      </c>
      <c r="BL296" s="15" t="s">
        <v>428</v>
      </c>
      <c r="BM296" s="189" t="s">
        <v>839</v>
      </c>
    </row>
    <row r="297" spans="2:65" s="1" customFormat="1" ht="24" customHeight="1">
      <c r="B297" s="31"/>
      <c r="C297" s="177" t="s">
        <v>840</v>
      </c>
      <c r="D297" s="177" t="s">
        <v>153</v>
      </c>
      <c r="E297" s="178" t="s">
        <v>841</v>
      </c>
      <c r="F297" s="179" t="s">
        <v>842</v>
      </c>
      <c r="G297" s="180" t="s">
        <v>240</v>
      </c>
      <c r="H297" s="181">
        <v>11.29</v>
      </c>
      <c r="I297" s="182"/>
      <c r="J297" s="182"/>
      <c r="K297" s="183">
        <f t="shared" si="118"/>
        <v>0</v>
      </c>
      <c r="L297" s="179" t="s">
        <v>157</v>
      </c>
      <c r="M297" s="35"/>
      <c r="N297" s="184" t="s">
        <v>20</v>
      </c>
      <c r="O297" s="185" t="s">
        <v>48</v>
      </c>
      <c r="P297" s="186">
        <f t="shared" si="119"/>
        <v>0</v>
      </c>
      <c r="Q297" s="186">
        <f t="shared" si="120"/>
        <v>0</v>
      </c>
      <c r="R297" s="186">
        <f t="shared" si="121"/>
        <v>0</v>
      </c>
      <c r="S297" s="59"/>
      <c r="T297" s="187">
        <f t="shared" si="122"/>
        <v>0</v>
      </c>
      <c r="U297" s="187">
        <v>0</v>
      </c>
      <c r="V297" s="187">
        <f t="shared" si="123"/>
        <v>0</v>
      </c>
      <c r="W297" s="187">
        <v>0</v>
      </c>
      <c r="X297" s="188">
        <f t="shared" si="124"/>
        <v>0</v>
      </c>
      <c r="AR297" s="189" t="s">
        <v>428</v>
      </c>
      <c r="AT297" s="189" t="s">
        <v>153</v>
      </c>
      <c r="AU297" s="189" t="s">
        <v>158</v>
      </c>
      <c r="AY297" s="15" t="s">
        <v>150</v>
      </c>
      <c r="BE297" s="190">
        <f t="shared" si="125"/>
        <v>0</v>
      </c>
      <c r="BF297" s="190">
        <f t="shared" si="126"/>
        <v>0</v>
      </c>
      <c r="BG297" s="190">
        <f t="shared" si="127"/>
        <v>0</v>
      </c>
      <c r="BH297" s="190">
        <f t="shared" si="128"/>
        <v>0</v>
      </c>
      <c r="BI297" s="190">
        <f t="shared" si="129"/>
        <v>0</v>
      </c>
      <c r="BJ297" s="15" t="s">
        <v>158</v>
      </c>
      <c r="BK297" s="190">
        <f t="shared" si="130"/>
        <v>0</v>
      </c>
      <c r="BL297" s="15" t="s">
        <v>428</v>
      </c>
      <c r="BM297" s="189" t="s">
        <v>843</v>
      </c>
    </row>
    <row r="298" spans="2:65" s="1" customFormat="1" ht="24" customHeight="1">
      <c r="B298" s="31"/>
      <c r="C298" s="177" t="s">
        <v>844</v>
      </c>
      <c r="D298" s="177" t="s">
        <v>153</v>
      </c>
      <c r="E298" s="178" t="s">
        <v>845</v>
      </c>
      <c r="F298" s="179" t="s">
        <v>846</v>
      </c>
      <c r="G298" s="180" t="s">
        <v>240</v>
      </c>
      <c r="H298" s="181">
        <v>41.79</v>
      </c>
      <c r="I298" s="182"/>
      <c r="J298" s="182"/>
      <c r="K298" s="183">
        <f t="shared" si="118"/>
        <v>0</v>
      </c>
      <c r="L298" s="179" t="s">
        <v>157</v>
      </c>
      <c r="M298" s="35"/>
      <c r="N298" s="184" t="s">
        <v>20</v>
      </c>
      <c r="O298" s="185" t="s">
        <v>48</v>
      </c>
      <c r="P298" s="186">
        <f t="shared" si="119"/>
        <v>0</v>
      </c>
      <c r="Q298" s="186">
        <f t="shared" si="120"/>
        <v>0</v>
      </c>
      <c r="R298" s="186">
        <f t="shared" si="121"/>
        <v>0</v>
      </c>
      <c r="S298" s="59"/>
      <c r="T298" s="187">
        <f t="shared" si="122"/>
        <v>0</v>
      </c>
      <c r="U298" s="187">
        <v>0.00016</v>
      </c>
      <c r="V298" s="187">
        <f t="shared" si="123"/>
        <v>0.0066864</v>
      </c>
      <c r="W298" s="187">
        <v>0</v>
      </c>
      <c r="X298" s="188">
        <f t="shared" si="124"/>
        <v>0</v>
      </c>
      <c r="AR298" s="189" t="s">
        <v>428</v>
      </c>
      <c r="AT298" s="189" t="s">
        <v>153</v>
      </c>
      <c r="AU298" s="189" t="s">
        <v>158</v>
      </c>
      <c r="AY298" s="15" t="s">
        <v>150</v>
      </c>
      <c r="BE298" s="190">
        <f t="shared" si="125"/>
        <v>0</v>
      </c>
      <c r="BF298" s="190">
        <f t="shared" si="126"/>
        <v>0</v>
      </c>
      <c r="BG298" s="190">
        <f t="shared" si="127"/>
        <v>0</v>
      </c>
      <c r="BH298" s="190">
        <f t="shared" si="128"/>
        <v>0</v>
      </c>
      <c r="BI298" s="190">
        <f t="shared" si="129"/>
        <v>0</v>
      </c>
      <c r="BJ298" s="15" t="s">
        <v>158</v>
      </c>
      <c r="BK298" s="190">
        <f t="shared" si="130"/>
        <v>0</v>
      </c>
      <c r="BL298" s="15" t="s">
        <v>428</v>
      </c>
      <c r="BM298" s="189" t="s">
        <v>847</v>
      </c>
    </row>
    <row r="299" spans="2:65" s="1" customFormat="1" ht="24" customHeight="1">
      <c r="B299" s="31"/>
      <c r="C299" s="177" t="s">
        <v>848</v>
      </c>
      <c r="D299" s="177" t="s">
        <v>153</v>
      </c>
      <c r="E299" s="178" t="s">
        <v>849</v>
      </c>
      <c r="F299" s="179" t="s">
        <v>850</v>
      </c>
      <c r="G299" s="180" t="s">
        <v>187</v>
      </c>
      <c r="H299" s="181">
        <v>0.265</v>
      </c>
      <c r="I299" s="182"/>
      <c r="J299" s="182"/>
      <c r="K299" s="183">
        <f t="shared" si="118"/>
        <v>0</v>
      </c>
      <c r="L299" s="179" t="s">
        <v>157</v>
      </c>
      <c r="M299" s="35"/>
      <c r="N299" s="184" t="s">
        <v>20</v>
      </c>
      <c r="O299" s="185" t="s">
        <v>48</v>
      </c>
      <c r="P299" s="186">
        <f t="shared" si="119"/>
        <v>0</v>
      </c>
      <c r="Q299" s="186">
        <f t="shared" si="120"/>
        <v>0</v>
      </c>
      <c r="R299" s="186">
        <f t="shared" si="121"/>
        <v>0</v>
      </c>
      <c r="S299" s="59"/>
      <c r="T299" s="187">
        <f t="shared" si="122"/>
        <v>0</v>
      </c>
      <c r="U299" s="187">
        <v>0</v>
      </c>
      <c r="V299" s="187">
        <f t="shared" si="123"/>
        <v>0</v>
      </c>
      <c r="W299" s="187">
        <v>0</v>
      </c>
      <c r="X299" s="188">
        <f t="shared" si="124"/>
        <v>0</v>
      </c>
      <c r="AR299" s="189" t="s">
        <v>428</v>
      </c>
      <c r="AT299" s="189" t="s">
        <v>153</v>
      </c>
      <c r="AU299" s="189" t="s">
        <v>158</v>
      </c>
      <c r="AY299" s="15" t="s">
        <v>150</v>
      </c>
      <c r="BE299" s="190">
        <f t="shared" si="125"/>
        <v>0</v>
      </c>
      <c r="BF299" s="190">
        <f t="shared" si="126"/>
        <v>0</v>
      </c>
      <c r="BG299" s="190">
        <f t="shared" si="127"/>
        <v>0</v>
      </c>
      <c r="BH299" s="190">
        <f t="shared" si="128"/>
        <v>0</v>
      </c>
      <c r="BI299" s="190">
        <f t="shared" si="129"/>
        <v>0</v>
      </c>
      <c r="BJ299" s="15" t="s">
        <v>158</v>
      </c>
      <c r="BK299" s="190">
        <f t="shared" si="130"/>
        <v>0</v>
      </c>
      <c r="BL299" s="15" t="s">
        <v>428</v>
      </c>
      <c r="BM299" s="189" t="s">
        <v>851</v>
      </c>
    </row>
    <row r="300" spans="2:63" s="11" customFormat="1" ht="22.9" customHeight="1">
      <c r="B300" s="160"/>
      <c r="C300" s="161"/>
      <c r="D300" s="162" t="s">
        <v>77</v>
      </c>
      <c r="E300" s="175" t="s">
        <v>852</v>
      </c>
      <c r="F300" s="175" t="s">
        <v>853</v>
      </c>
      <c r="G300" s="161"/>
      <c r="H300" s="161"/>
      <c r="I300" s="164"/>
      <c r="J300" s="164"/>
      <c r="K300" s="176">
        <f>BK300</f>
        <v>0</v>
      </c>
      <c r="L300" s="161"/>
      <c r="M300" s="166"/>
      <c r="N300" s="167"/>
      <c r="O300" s="168"/>
      <c r="P300" s="168"/>
      <c r="Q300" s="169">
        <f>SUM(Q301:Q314)</f>
        <v>0</v>
      </c>
      <c r="R300" s="169">
        <f>SUM(R301:R314)</f>
        <v>0</v>
      </c>
      <c r="S300" s="168"/>
      <c r="T300" s="170">
        <f>SUM(T301:T314)</f>
        <v>0</v>
      </c>
      <c r="U300" s="168"/>
      <c r="V300" s="170">
        <f>SUM(V301:V314)</f>
        <v>0.058089999999999996</v>
      </c>
      <c r="W300" s="168"/>
      <c r="X300" s="171">
        <f>SUM(X301:X314)</f>
        <v>0</v>
      </c>
      <c r="AR300" s="172" t="s">
        <v>158</v>
      </c>
      <c r="AT300" s="173" t="s">
        <v>77</v>
      </c>
      <c r="AU300" s="173" t="s">
        <v>83</v>
      </c>
      <c r="AY300" s="172" t="s">
        <v>150</v>
      </c>
      <c r="BK300" s="174">
        <f>SUM(BK301:BK314)</f>
        <v>0</v>
      </c>
    </row>
    <row r="301" spans="2:65" s="1" customFormat="1" ht="24" customHeight="1">
      <c r="B301" s="31"/>
      <c r="C301" s="177" t="s">
        <v>854</v>
      </c>
      <c r="D301" s="177" t="s">
        <v>153</v>
      </c>
      <c r="E301" s="178" t="s">
        <v>855</v>
      </c>
      <c r="F301" s="179" t="s">
        <v>856</v>
      </c>
      <c r="G301" s="180" t="s">
        <v>181</v>
      </c>
      <c r="H301" s="181">
        <v>8</v>
      </c>
      <c r="I301" s="182"/>
      <c r="J301" s="182"/>
      <c r="K301" s="183">
        <f aca="true" t="shared" si="131" ref="K301:K314">ROUND(P301*H301,2)</f>
        <v>0</v>
      </c>
      <c r="L301" s="179" t="s">
        <v>157</v>
      </c>
      <c r="M301" s="35"/>
      <c r="N301" s="184" t="s">
        <v>20</v>
      </c>
      <c r="O301" s="185" t="s">
        <v>48</v>
      </c>
      <c r="P301" s="186">
        <f aca="true" t="shared" si="132" ref="P301:P314">I301+J301</f>
        <v>0</v>
      </c>
      <c r="Q301" s="186">
        <f aca="true" t="shared" si="133" ref="Q301:Q314">ROUND(I301*H301,2)</f>
        <v>0</v>
      </c>
      <c r="R301" s="186">
        <f aca="true" t="shared" si="134" ref="R301:R314">ROUND(J301*H301,2)</f>
        <v>0</v>
      </c>
      <c r="S301" s="59"/>
      <c r="T301" s="187">
        <f aca="true" t="shared" si="135" ref="T301:T314">S301*H301</f>
        <v>0</v>
      </c>
      <c r="U301" s="187">
        <v>0.00033</v>
      </c>
      <c r="V301" s="187">
        <f aca="true" t="shared" si="136" ref="V301:V314">U301*H301</f>
        <v>0.00264</v>
      </c>
      <c r="W301" s="187">
        <v>0</v>
      </c>
      <c r="X301" s="188">
        <f aca="true" t="shared" si="137" ref="X301:X314">W301*H301</f>
        <v>0</v>
      </c>
      <c r="AR301" s="189" t="s">
        <v>428</v>
      </c>
      <c r="AT301" s="189" t="s">
        <v>153</v>
      </c>
      <c r="AU301" s="189" t="s">
        <v>158</v>
      </c>
      <c r="AY301" s="15" t="s">
        <v>150</v>
      </c>
      <c r="BE301" s="190">
        <f aca="true" t="shared" si="138" ref="BE301:BE314">IF(O301="základní",K301,0)</f>
        <v>0</v>
      </c>
      <c r="BF301" s="190">
        <f aca="true" t="shared" si="139" ref="BF301:BF314">IF(O301="snížená",K301,0)</f>
        <v>0</v>
      </c>
      <c r="BG301" s="190">
        <f aca="true" t="shared" si="140" ref="BG301:BG314">IF(O301="zákl. přenesená",K301,0)</f>
        <v>0</v>
      </c>
      <c r="BH301" s="190">
        <f aca="true" t="shared" si="141" ref="BH301:BH314">IF(O301="sníž. přenesená",K301,0)</f>
        <v>0</v>
      </c>
      <c r="BI301" s="190">
        <f aca="true" t="shared" si="142" ref="BI301:BI314">IF(O301="nulová",K301,0)</f>
        <v>0</v>
      </c>
      <c r="BJ301" s="15" t="s">
        <v>158</v>
      </c>
      <c r="BK301" s="190">
        <f aca="true" t="shared" si="143" ref="BK301:BK314">ROUND(P301*H301,2)</f>
        <v>0</v>
      </c>
      <c r="BL301" s="15" t="s">
        <v>428</v>
      </c>
      <c r="BM301" s="189" t="s">
        <v>857</v>
      </c>
    </row>
    <row r="302" spans="2:65" s="1" customFormat="1" ht="24" customHeight="1">
      <c r="B302" s="31"/>
      <c r="C302" s="191" t="s">
        <v>858</v>
      </c>
      <c r="D302" s="191" t="s">
        <v>184</v>
      </c>
      <c r="E302" s="192" t="s">
        <v>859</v>
      </c>
      <c r="F302" s="193" t="s">
        <v>860</v>
      </c>
      <c r="G302" s="194" t="s">
        <v>181</v>
      </c>
      <c r="H302" s="195">
        <v>1</v>
      </c>
      <c r="I302" s="196"/>
      <c r="J302" s="197"/>
      <c r="K302" s="198">
        <f t="shared" si="131"/>
        <v>0</v>
      </c>
      <c r="L302" s="193" t="s">
        <v>157</v>
      </c>
      <c r="M302" s="199"/>
      <c r="N302" s="200" t="s">
        <v>20</v>
      </c>
      <c r="O302" s="185" t="s">
        <v>48</v>
      </c>
      <c r="P302" s="186">
        <f t="shared" si="132"/>
        <v>0</v>
      </c>
      <c r="Q302" s="186">
        <f t="shared" si="133"/>
        <v>0</v>
      </c>
      <c r="R302" s="186">
        <f t="shared" si="134"/>
        <v>0</v>
      </c>
      <c r="S302" s="59"/>
      <c r="T302" s="187">
        <f t="shared" si="135"/>
        <v>0</v>
      </c>
      <c r="U302" s="187">
        <v>0.0002</v>
      </c>
      <c r="V302" s="187">
        <f t="shared" si="136"/>
        <v>0.0002</v>
      </c>
      <c r="W302" s="187">
        <v>0</v>
      </c>
      <c r="X302" s="188">
        <f t="shared" si="137"/>
        <v>0</v>
      </c>
      <c r="AR302" s="189" t="s">
        <v>363</v>
      </c>
      <c r="AT302" s="189" t="s">
        <v>184</v>
      </c>
      <c r="AU302" s="189" t="s">
        <v>158</v>
      </c>
      <c r="AY302" s="15" t="s">
        <v>150</v>
      </c>
      <c r="BE302" s="190">
        <f t="shared" si="138"/>
        <v>0</v>
      </c>
      <c r="BF302" s="190">
        <f t="shared" si="139"/>
        <v>0</v>
      </c>
      <c r="BG302" s="190">
        <f t="shared" si="140"/>
        <v>0</v>
      </c>
      <c r="BH302" s="190">
        <f t="shared" si="141"/>
        <v>0</v>
      </c>
      <c r="BI302" s="190">
        <f t="shared" si="142"/>
        <v>0</v>
      </c>
      <c r="BJ302" s="15" t="s">
        <v>158</v>
      </c>
      <c r="BK302" s="190">
        <f t="shared" si="143"/>
        <v>0</v>
      </c>
      <c r="BL302" s="15" t="s">
        <v>428</v>
      </c>
      <c r="BM302" s="189" t="s">
        <v>861</v>
      </c>
    </row>
    <row r="303" spans="2:65" s="1" customFormat="1" ht="24" customHeight="1">
      <c r="B303" s="31"/>
      <c r="C303" s="191" t="s">
        <v>862</v>
      </c>
      <c r="D303" s="191" t="s">
        <v>184</v>
      </c>
      <c r="E303" s="192" t="s">
        <v>863</v>
      </c>
      <c r="F303" s="193" t="s">
        <v>864</v>
      </c>
      <c r="G303" s="194" t="s">
        <v>181</v>
      </c>
      <c r="H303" s="195">
        <v>1</v>
      </c>
      <c r="I303" s="196"/>
      <c r="J303" s="197"/>
      <c r="K303" s="198">
        <f t="shared" si="131"/>
        <v>0</v>
      </c>
      <c r="L303" s="193" t="s">
        <v>157</v>
      </c>
      <c r="M303" s="199"/>
      <c r="N303" s="200" t="s">
        <v>20</v>
      </c>
      <c r="O303" s="185" t="s">
        <v>48</v>
      </c>
      <c r="P303" s="186">
        <f t="shared" si="132"/>
        <v>0</v>
      </c>
      <c r="Q303" s="186">
        <f t="shared" si="133"/>
        <v>0</v>
      </c>
      <c r="R303" s="186">
        <f t="shared" si="134"/>
        <v>0</v>
      </c>
      <c r="S303" s="59"/>
      <c r="T303" s="187">
        <f t="shared" si="135"/>
        <v>0</v>
      </c>
      <c r="U303" s="187">
        <v>0.0006</v>
      </c>
      <c r="V303" s="187">
        <f t="shared" si="136"/>
        <v>0.0006</v>
      </c>
      <c r="W303" s="187">
        <v>0</v>
      </c>
      <c r="X303" s="188">
        <f t="shared" si="137"/>
        <v>0</v>
      </c>
      <c r="AR303" s="189" t="s">
        <v>363</v>
      </c>
      <c r="AT303" s="189" t="s">
        <v>184</v>
      </c>
      <c r="AU303" s="189" t="s">
        <v>158</v>
      </c>
      <c r="AY303" s="15" t="s">
        <v>150</v>
      </c>
      <c r="BE303" s="190">
        <f t="shared" si="138"/>
        <v>0</v>
      </c>
      <c r="BF303" s="190">
        <f t="shared" si="139"/>
        <v>0</v>
      </c>
      <c r="BG303" s="190">
        <f t="shared" si="140"/>
        <v>0</v>
      </c>
      <c r="BH303" s="190">
        <f t="shared" si="141"/>
        <v>0</v>
      </c>
      <c r="BI303" s="190">
        <f t="shared" si="142"/>
        <v>0</v>
      </c>
      <c r="BJ303" s="15" t="s">
        <v>158</v>
      </c>
      <c r="BK303" s="190">
        <f t="shared" si="143"/>
        <v>0</v>
      </c>
      <c r="BL303" s="15" t="s">
        <v>428</v>
      </c>
      <c r="BM303" s="189" t="s">
        <v>865</v>
      </c>
    </row>
    <row r="304" spans="2:65" s="1" customFormat="1" ht="24" customHeight="1">
      <c r="B304" s="31"/>
      <c r="C304" s="191" t="s">
        <v>866</v>
      </c>
      <c r="D304" s="191" t="s">
        <v>184</v>
      </c>
      <c r="E304" s="192" t="s">
        <v>867</v>
      </c>
      <c r="F304" s="193" t="s">
        <v>868</v>
      </c>
      <c r="G304" s="194" t="s">
        <v>181</v>
      </c>
      <c r="H304" s="195">
        <v>2</v>
      </c>
      <c r="I304" s="196"/>
      <c r="J304" s="197"/>
      <c r="K304" s="198">
        <f t="shared" si="131"/>
        <v>0</v>
      </c>
      <c r="L304" s="193" t="s">
        <v>157</v>
      </c>
      <c r="M304" s="199"/>
      <c r="N304" s="200" t="s">
        <v>20</v>
      </c>
      <c r="O304" s="185" t="s">
        <v>48</v>
      </c>
      <c r="P304" s="186">
        <f t="shared" si="132"/>
        <v>0</v>
      </c>
      <c r="Q304" s="186">
        <f t="shared" si="133"/>
        <v>0</v>
      </c>
      <c r="R304" s="186">
        <f t="shared" si="134"/>
        <v>0</v>
      </c>
      <c r="S304" s="59"/>
      <c r="T304" s="187">
        <f t="shared" si="135"/>
        <v>0</v>
      </c>
      <c r="U304" s="187">
        <v>0.0007</v>
      </c>
      <c r="V304" s="187">
        <f t="shared" si="136"/>
        <v>0.0014</v>
      </c>
      <c r="W304" s="187">
        <v>0</v>
      </c>
      <c r="X304" s="188">
        <f t="shared" si="137"/>
        <v>0</v>
      </c>
      <c r="AR304" s="189" t="s">
        <v>363</v>
      </c>
      <c r="AT304" s="189" t="s">
        <v>184</v>
      </c>
      <c r="AU304" s="189" t="s">
        <v>158</v>
      </c>
      <c r="AY304" s="15" t="s">
        <v>150</v>
      </c>
      <c r="BE304" s="190">
        <f t="shared" si="138"/>
        <v>0</v>
      </c>
      <c r="BF304" s="190">
        <f t="shared" si="139"/>
        <v>0</v>
      </c>
      <c r="BG304" s="190">
        <f t="shared" si="140"/>
        <v>0</v>
      </c>
      <c r="BH304" s="190">
        <f t="shared" si="141"/>
        <v>0</v>
      </c>
      <c r="BI304" s="190">
        <f t="shared" si="142"/>
        <v>0</v>
      </c>
      <c r="BJ304" s="15" t="s">
        <v>158</v>
      </c>
      <c r="BK304" s="190">
        <f t="shared" si="143"/>
        <v>0</v>
      </c>
      <c r="BL304" s="15" t="s">
        <v>428</v>
      </c>
      <c r="BM304" s="189" t="s">
        <v>869</v>
      </c>
    </row>
    <row r="305" spans="2:65" s="1" customFormat="1" ht="24" customHeight="1">
      <c r="B305" s="31"/>
      <c r="C305" s="191" t="s">
        <v>870</v>
      </c>
      <c r="D305" s="191" t="s">
        <v>184</v>
      </c>
      <c r="E305" s="192" t="s">
        <v>871</v>
      </c>
      <c r="F305" s="193" t="s">
        <v>872</v>
      </c>
      <c r="G305" s="194" t="s">
        <v>181</v>
      </c>
      <c r="H305" s="195">
        <v>1</v>
      </c>
      <c r="I305" s="196"/>
      <c r="J305" s="197"/>
      <c r="K305" s="198">
        <f t="shared" si="131"/>
        <v>0</v>
      </c>
      <c r="L305" s="193" t="s">
        <v>157</v>
      </c>
      <c r="M305" s="199"/>
      <c r="N305" s="200" t="s">
        <v>20</v>
      </c>
      <c r="O305" s="185" t="s">
        <v>48</v>
      </c>
      <c r="P305" s="186">
        <f t="shared" si="132"/>
        <v>0</v>
      </c>
      <c r="Q305" s="186">
        <f t="shared" si="133"/>
        <v>0</v>
      </c>
      <c r="R305" s="186">
        <f t="shared" si="134"/>
        <v>0</v>
      </c>
      <c r="S305" s="59"/>
      <c r="T305" s="187">
        <f t="shared" si="135"/>
        <v>0</v>
      </c>
      <c r="U305" s="187">
        <v>0.0002</v>
      </c>
      <c r="V305" s="187">
        <f t="shared" si="136"/>
        <v>0.0002</v>
      </c>
      <c r="W305" s="187">
        <v>0</v>
      </c>
      <c r="X305" s="188">
        <f t="shared" si="137"/>
        <v>0</v>
      </c>
      <c r="AR305" s="189" t="s">
        <v>363</v>
      </c>
      <c r="AT305" s="189" t="s">
        <v>184</v>
      </c>
      <c r="AU305" s="189" t="s">
        <v>158</v>
      </c>
      <c r="AY305" s="15" t="s">
        <v>150</v>
      </c>
      <c r="BE305" s="190">
        <f t="shared" si="138"/>
        <v>0</v>
      </c>
      <c r="BF305" s="190">
        <f t="shared" si="139"/>
        <v>0</v>
      </c>
      <c r="BG305" s="190">
        <f t="shared" si="140"/>
        <v>0</v>
      </c>
      <c r="BH305" s="190">
        <f t="shared" si="141"/>
        <v>0</v>
      </c>
      <c r="BI305" s="190">
        <f t="shared" si="142"/>
        <v>0</v>
      </c>
      <c r="BJ305" s="15" t="s">
        <v>158</v>
      </c>
      <c r="BK305" s="190">
        <f t="shared" si="143"/>
        <v>0</v>
      </c>
      <c r="BL305" s="15" t="s">
        <v>428</v>
      </c>
      <c r="BM305" s="189" t="s">
        <v>873</v>
      </c>
    </row>
    <row r="306" spans="2:65" s="1" customFormat="1" ht="24" customHeight="1">
      <c r="B306" s="31"/>
      <c r="C306" s="191" t="s">
        <v>874</v>
      </c>
      <c r="D306" s="191" t="s">
        <v>184</v>
      </c>
      <c r="E306" s="192" t="s">
        <v>875</v>
      </c>
      <c r="F306" s="193" t="s">
        <v>876</v>
      </c>
      <c r="G306" s="194" t="s">
        <v>181</v>
      </c>
      <c r="H306" s="195">
        <v>4</v>
      </c>
      <c r="I306" s="196"/>
      <c r="J306" s="197"/>
      <c r="K306" s="198">
        <f t="shared" si="131"/>
        <v>0</v>
      </c>
      <c r="L306" s="193" t="s">
        <v>157</v>
      </c>
      <c r="M306" s="199"/>
      <c r="N306" s="200" t="s">
        <v>20</v>
      </c>
      <c r="O306" s="185" t="s">
        <v>48</v>
      </c>
      <c r="P306" s="186">
        <f t="shared" si="132"/>
        <v>0</v>
      </c>
      <c r="Q306" s="186">
        <f t="shared" si="133"/>
        <v>0</v>
      </c>
      <c r="R306" s="186">
        <f t="shared" si="134"/>
        <v>0</v>
      </c>
      <c r="S306" s="59"/>
      <c r="T306" s="187">
        <f t="shared" si="135"/>
        <v>0</v>
      </c>
      <c r="U306" s="187">
        <v>6E-05</v>
      </c>
      <c r="V306" s="187">
        <f t="shared" si="136"/>
        <v>0.00024</v>
      </c>
      <c r="W306" s="187">
        <v>0</v>
      </c>
      <c r="X306" s="188">
        <f t="shared" si="137"/>
        <v>0</v>
      </c>
      <c r="AR306" s="189" t="s">
        <v>363</v>
      </c>
      <c r="AT306" s="189" t="s">
        <v>184</v>
      </c>
      <c r="AU306" s="189" t="s">
        <v>158</v>
      </c>
      <c r="AY306" s="15" t="s">
        <v>150</v>
      </c>
      <c r="BE306" s="190">
        <f t="shared" si="138"/>
        <v>0</v>
      </c>
      <c r="BF306" s="190">
        <f t="shared" si="139"/>
        <v>0</v>
      </c>
      <c r="BG306" s="190">
        <f t="shared" si="140"/>
        <v>0</v>
      </c>
      <c r="BH306" s="190">
        <f t="shared" si="141"/>
        <v>0</v>
      </c>
      <c r="BI306" s="190">
        <f t="shared" si="142"/>
        <v>0</v>
      </c>
      <c r="BJ306" s="15" t="s">
        <v>158</v>
      </c>
      <c r="BK306" s="190">
        <f t="shared" si="143"/>
        <v>0</v>
      </c>
      <c r="BL306" s="15" t="s">
        <v>428</v>
      </c>
      <c r="BM306" s="189" t="s">
        <v>877</v>
      </c>
    </row>
    <row r="307" spans="2:65" s="1" customFormat="1" ht="24" customHeight="1">
      <c r="B307" s="31"/>
      <c r="C307" s="191" t="s">
        <v>878</v>
      </c>
      <c r="D307" s="191" t="s">
        <v>184</v>
      </c>
      <c r="E307" s="192" t="s">
        <v>879</v>
      </c>
      <c r="F307" s="193" t="s">
        <v>880</v>
      </c>
      <c r="G307" s="194" t="s">
        <v>181</v>
      </c>
      <c r="H307" s="195">
        <v>4</v>
      </c>
      <c r="I307" s="196"/>
      <c r="J307" s="197"/>
      <c r="K307" s="198">
        <f t="shared" si="131"/>
        <v>0</v>
      </c>
      <c r="L307" s="193" t="s">
        <v>157</v>
      </c>
      <c r="M307" s="199"/>
      <c r="N307" s="200" t="s">
        <v>20</v>
      </c>
      <c r="O307" s="185" t="s">
        <v>48</v>
      </c>
      <c r="P307" s="186">
        <f t="shared" si="132"/>
        <v>0</v>
      </c>
      <c r="Q307" s="186">
        <f t="shared" si="133"/>
        <v>0</v>
      </c>
      <c r="R307" s="186">
        <f t="shared" si="134"/>
        <v>0</v>
      </c>
      <c r="S307" s="59"/>
      <c r="T307" s="187">
        <f t="shared" si="135"/>
        <v>0</v>
      </c>
      <c r="U307" s="187">
        <v>0.00024</v>
      </c>
      <c r="V307" s="187">
        <f t="shared" si="136"/>
        <v>0.00096</v>
      </c>
      <c r="W307" s="187">
        <v>0</v>
      </c>
      <c r="X307" s="188">
        <f t="shared" si="137"/>
        <v>0</v>
      </c>
      <c r="AR307" s="189" t="s">
        <v>363</v>
      </c>
      <c r="AT307" s="189" t="s">
        <v>184</v>
      </c>
      <c r="AU307" s="189" t="s">
        <v>158</v>
      </c>
      <c r="AY307" s="15" t="s">
        <v>150</v>
      </c>
      <c r="BE307" s="190">
        <f t="shared" si="138"/>
        <v>0</v>
      </c>
      <c r="BF307" s="190">
        <f t="shared" si="139"/>
        <v>0</v>
      </c>
      <c r="BG307" s="190">
        <f t="shared" si="140"/>
        <v>0</v>
      </c>
      <c r="BH307" s="190">
        <f t="shared" si="141"/>
        <v>0</v>
      </c>
      <c r="BI307" s="190">
        <f t="shared" si="142"/>
        <v>0</v>
      </c>
      <c r="BJ307" s="15" t="s">
        <v>158</v>
      </c>
      <c r="BK307" s="190">
        <f t="shared" si="143"/>
        <v>0</v>
      </c>
      <c r="BL307" s="15" t="s">
        <v>428</v>
      </c>
      <c r="BM307" s="189" t="s">
        <v>881</v>
      </c>
    </row>
    <row r="308" spans="2:65" s="1" customFormat="1" ht="24" customHeight="1">
      <c r="B308" s="31"/>
      <c r="C308" s="191" t="s">
        <v>882</v>
      </c>
      <c r="D308" s="191" t="s">
        <v>184</v>
      </c>
      <c r="E308" s="192" t="s">
        <v>883</v>
      </c>
      <c r="F308" s="193" t="s">
        <v>884</v>
      </c>
      <c r="G308" s="194" t="s">
        <v>181</v>
      </c>
      <c r="H308" s="195">
        <v>1</v>
      </c>
      <c r="I308" s="196"/>
      <c r="J308" s="197"/>
      <c r="K308" s="198">
        <f t="shared" si="131"/>
        <v>0</v>
      </c>
      <c r="L308" s="193" t="s">
        <v>157</v>
      </c>
      <c r="M308" s="199"/>
      <c r="N308" s="200" t="s">
        <v>20</v>
      </c>
      <c r="O308" s="185" t="s">
        <v>48</v>
      </c>
      <c r="P308" s="186">
        <f t="shared" si="132"/>
        <v>0</v>
      </c>
      <c r="Q308" s="186">
        <f t="shared" si="133"/>
        <v>0</v>
      </c>
      <c r="R308" s="186">
        <f t="shared" si="134"/>
        <v>0</v>
      </c>
      <c r="S308" s="59"/>
      <c r="T308" s="187">
        <f t="shared" si="135"/>
        <v>0</v>
      </c>
      <c r="U308" s="187">
        <v>0.0008</v>
      </c>
      <c r="V308" s="187">
        <f t="shared" si="136"/>
        <v>0.0008</v>
      </c>
      <c r="W308" s="187">
        <v>0</v>
      </c>
      <c r="X308" s="188">
        <f t="shared" si="137"/>
        <v>0</v>
      </c>
      <c r="AR308" s="189" t="s">
        <v>363</v>
      </c>
      <c r="AT308" s="189" t="s">
        <v>184</v>
      </c>
      <c r="AU308" s="189" t="s">
        <v>158</v>
      </c>
      <c r="AY308" s="15" t="s">
        <v>150</v>
      </c>
      <c r="BE308" s="190">
        <f t="shared" si="138"/>
        <v>0</v>
      </c>
      <c r="BF308" s="190">
        <f t="shared" si="139"/>
        <v>0</v>
      </c>
      <c r="BG308" s="190">
        <f t="shared" si="140"/>
        <v>0</v>
      </c>
      <c r="BH308" s="190">
        <f t="shared" si="141"/>
        <v>0</v>
      </c>
      <c r="BI308" s="190">
        <f t="shared" si="142"/>
        <v>0</v>
      </c>
      <c r="BJ308" s="15" t="s">
        <v>158</v>
      </c>
      <c r="BK308" s="190">
        <f t="shared" si="143"/>
        <v>0</v>
      </c>
      <c r="BL308" s="15" t="s">
        <v>428</v>
      </c>
      <c r="BM308" s="189" t="s">
        <v>885</v>
      </c>
    </row>
    <row r="309" spans="2:65" s="1" customFormat="1" ht="24" customHeight="1">
      <c r="B309" s="31"/>
      <c r="C309" s="177" t="s">
        <v>886</v>
      </c>
      <c r="D309" s="177" t="s">
        <v>153</v>
      </c>
      <c r="E309" s="178" t="s">
        <v>887</v>
      </c>
      <c r="F309" s="179" t="s">
        <v>888</v>
      </c>
      <c r="G309" s="180" t="s">
        <v>181</v>
      </c>
      <c r="H309" s="181">
        <v>43</v>
      </c>
      <c r="I309" s="182"/>
      <c r="J309" s="182"/>
      <c r="K309" s="183">
        <f t="shared" si="131"/>
        <v>0</v>
      </c>
      <c r="L309" s="179" t="s">
        <v>157</v>
      </c>
      <c r="M309" s="35"/>
      <c r="N309" s="184" t="s">
        <v>20</v>
      </c>
      <c r="O309" s="185" t="s">
        <v>48</v>
      </c>
      <c r="P309" s="186">
        <f t="shared" si="132"/>
        <v>0</v>
      </c>
      <c r="Q309" s="186">
        <f t="shared" si="133"/>
        <v>0</v>
      </c>
      <c r="R309" s="186">
        <f t="shared" si="134"/>
        <v>0</v>
      </c>
      <c r="S309" s="59"/>
      <c r="T309" s="187">
        <f t="shared" si="135"/>
        <v>0</v>
      </c>
      <c r="U309" s="187">
        <v>0.00086</v>
      </c>
      <c r="V309" s="187">
        <f t="shared" si="136"/>
        <v>0.03698</v>
      </c>
      <c r="W309" s="187">
        <v>0</v>
      </c>
      <c r="X309" s="188">
        <f t="shared" si="137"/>
        <v>0</v>
      </c>
      <c r="AR309" s="189" t="s">
        <v>428</v>
      </c>
      <c r="AT309" s="189" t="s">
        <v>153</v>
      </c>
      <c r="AU309" s="189" t="s">
        <v>158</v>
      </c>
      <c r="AY309" s="15" t="s">
        <v>150</v>
      </c>
      <c r="BE309" s="190">
        <f t="shared" si="138"/>
        <v>0</v>
      </c>
      <c r="BF309" s="190">
        <f t="shared" si="139"/>
        <v>0</v>
      </c>
      <c r="BG309" s="190">
        <f t="shared" si="140"/>
        <v>0</v>
      </c>
      <c r="BH309" s="190">
        <f t="shared" si="141"/>
        <v>0</v>
      </c>
      <c r="BI309" s="190">
        <f t="shared" si="142"/>
        <v>0</v>
      </c>
      <c r="BJ309" s="15" t="s">
        <v>158</v>
      </c>
      <c r="BK309" s="190">
        <f t="shared" si="143"/>
        <v>0</v>
      </c>
      <c r="BL309" s="15" t="s">
        <v>428</v>
      </c>
      <c r="BM309" s="189" t="s">
        <v>889</v>
      </c>
    </row>
    <row r="310" spans="2:65" s="1" customFormat="1" ht="24" customHeight="1">
      <c r="B310" s="31"/>
      <c r="C310" s="191" t="s">
        <v>890</v>
      </c>
      <c r="D310" s="191" t="s">
        <v>184</v>
      </c>
      <c r="E310" s="192" t="s">
        <v>891</v>
      </c>
      <c r="F310" s="193" t="s">
        <v>892</v>
      </c>
      <c r="G310" s="194" t="s">
        <v>181</v>
      </c>
      <c r="H310" s="195">
        <v>43</v>
      </c>
      <c r="I310" s="196"/>
      <c r="J310" s="197"/>
      <c r="K310" s="198">
        <f t="shared" si="131"/>
        <v>0</v>
      </c>
      <c r="L310" s="193" t="s">
        <v>157</v>
      </c>
      <c r="M310" s="199"/>
      <c r="N310" s="200" t="s">
        <v>20</v>
      </c>
      <c r="O310" s="185" t="s">
        <v>48</v>
      </c>
      <c r="P310" s="186">
        <f t="shared" si="132"/>
        <v>0</v>
      </c>
      <c r="Q310" s="186">
        <f t="shared" si="133"/>
        <v>0</v>
      </c>
      <c r="R310" s="186">
        <f t="shared" si="134"/>
        <v>0</v>
      </c>
      <c r="S310" s="59"/>
      <c r="T310" s="187">
        <f t="shared" si="135"/>
        <v>0</v>
      </c>
      <c r="U310" s="187">
        <v>0.00024</v>
      </c>
      <c r="V310" s="187">
        <f t="shared" si="136"/>
        <v>0.010320000000000001</v>
      </c>
      <c r="W310" s="187">
        <v>0</v>
      </c>
      <c r="X310" s="188">
        <f t="shared" si="137"/>
        <v>0</v>
      </c>
      <c r="AR310" s="189" t="s">
        <v>363</v>
      </c>
      <c r="AT310" s="189" t="s">
        <v>184</v>
      </c>
      <c r="AU310" s="189" t="s">
        <v>158</v>
      </c>
      <c r="AY310" s="15" t="s">
        <v>150</v>
      </c>
      <c r="BE310" s="190">
        <f t="shared" si="138"/>
        <v>0</v>
      </c>
      <c r="BF310" s="190">
        <f t="shared" si="139"/>
        <v>0</v>
      </c>
      <c r="BG310" s="190">
        <f t="shared" si="140"/>
        <v>0</v>
      </c>
      <c r="BH310" s="190">
        <f t="shared" si="141"/>
        <v>0</v>
      </c>
      <c r="BI310" s="190">
        <f t="shared" si="142"/>
        <v>0</v>
      </c>
      <c r="BJ310" s="15" t="s">
        <v>158</v>
      </c>
      <c r="BK310" s="190">
        <f t="shared" si="143"/>
        <v>0</v>
      </c>
      <c r="BL310" s="15" t="s">
        <v>428</v>
      </c>
      <c r="BM310" s="189" t="s">
        <v>893</v>
      </c>
    </row>
    <row r="311" spans="2:65" s="1" customFormat="1" ht="24" customHeight="1">
      <c r="B311" s="31"/>
      <c r="C311" s="177" t="s">
        <v>894</v>
      </c>
      <c r="D311" s="177" t="s">
        <v>153</v>
      </c>
      <c r="E311" s="178" t="s">
        <v>895</v>
      </c>
      <c r="F311" s="179" t="s">
        <v>896</v>
      </c>
      <c r="G311" s="180" t="s">
        <v>181</v>
      </c>
      <c r="H311" s="181">
        <v>1</v>
      </c>
      <c r="I311" s="182"/>
      <c r="J311" s="182"/>
      <c r="K311" s="183">
        <f t="shared" si="131"/>
        <v>0</v>
      </c>
      <c r="L311" s="179" t="s">
        <v>157</v>
      </c>
      <c r="M311" s="35"/>
      <c r="N311" s="184" t="s">
        <v>20</v>
      </c>
      <c r="O311" s="185" t="s">
        <v>48</v>
      </c>
      <c r="P311" s="186">
        <f t="shared" si="132"/>
        <v>0</v>
      </c>
      <c r="Q311" s="186">
        <f t="shared" si="133"/>
        <v>0</v>
      </c>
      <c r="R311" s="186">
        <f t="shared" si="134"/>
        <v>0</v>
      </c>
      <c r="S311" s="59"/>
      <c r="T311" s="187">
        <f t="shared" si="135"/>
        <v>0</v>
      </c>
      <c r="U311" s="187">
        <v>0.00124</v>
      </c>
      <c r="V311" s="187">
        <f t="shared" si="136"/>
        <v>0.00124</v>
      </c>
      <c r="W311" s="187">
        <v>0</v>
      </c>
      <c r="X311" s="188">
        <f t="shared" si="137"/>
        <v>0</v>
      </c>
      <c r="AR311" s="189" t="s">
        <v>428</v>
      </c>
      <c r="AT311" s="189" t="s">
        <v>153</v>
      </c>
      <c r="AU311" s="189" t="s">
        <v>158</v>
      </c>
      <c r="AY311" s="15" t="s">
        <v>150</v>
      </c>
      <c r="BE311" s="190">
        <f t="shared" si="138"/>
        <v>0</v>
      </c>
      <c r="BF311" s="190">
        <f t="shared" si="139"/>
        <v>0</v>
      </c>
      <c r="BG311" s="190">
        <f t="shared" si="140"/>
        <v>0</v>
      </c>
      <c r="BH311" s="190">
        <f t="shared" si="141"/>
        <v>0</v>
      </c>
      <c r="BI311" s="190">
        <f t="shared" si="142"/>
        <v>0</v>
      </c>
      <c r="BJ311" s="15" t="s">
        <v>158</v>
      </c>
      <c r="BK311" s="190">
        <f t="shared" si="143"/>
        <v>0</v>
      </c>
      <c r="BL311" s="15" t="s">
        <v>428</v>
      </c>
      <c r="BM311" s="189" t="s">
        <v>897</v>
      </c>
    </row>
    <row r="312" spans="2:65" s="1" customFormat="1" ht="24" customHeight="1">
      <c r="B312" s="31"/>
      <c r="C312" s="177" t="s">
        <v>898</v>
      </c>
      <c r="D312" s="177" t="s">
        <v>153</v>
      </c>
      <c r="E312" s="178" t="s">
        <v>899</v>
      </c>
      <c r="F312" s="179" t="s">
        <v>900</v>
      </c>
      <c r="G312" s="180" t="s">
        <v>181</v>
      </c>
      <c r="H312" s="181">
        <v>2</v>
      </c>
      <c r="I312" s="182"/>
      <c r="J312" s="182"/>
      <c r="K312" s="183">
        <f t="shared" si="131"/>
        <v>0</v>
      </c>
      <c r="L312" s="179" t="s">
        <v>157</v>
      </c>
      <c r="M312" s="35"/>
      <c r="N312" s="184" t="s">
        <v>20</v>
      </c>
      <c r="O312" s="185" t="s">
        <v>48</v>
      </c>
      <c r="P312" s="186">
        <f t="shared" si="132"/>
        <v>0</v>
      </c>
      <c r="Q312" s="186">
        <f t="shared" si="133"/>
        <v>0</v>
      </c>
      <c r="R312" s="186">
        <f t="shared" si="134"/>
        <v>0</v>
      </c>
      <c r="S312" s="59"/>
      <c r="T312" s="187">
        <f t="shared" si="135"/>
        <v>0</v>
      </c>
      <c r="U312" s="187">
        <v>0.00052</v>
      </c>
      <c r="V312" s="187">
        <f t="shared" si="136"/>
        <v>0.00104</v>
      </c>
      <c r="W312" s="187">
        <v>0</v>
      </c>
      <c r="X312" s="188">
        <f t="shared" si="137"/>
        <v>0</v>
      </c>
      <c r="AR312" s="189" t="s">
        <v>428</v>
      </c>
      <c r="AT312" s="189" t="s">
        <v>153</v>
      </c>
      <c r="AU312" s="189" t="s">
        <v>158</v>
      </c>
      <c r="AY312" s="15" t="s">
        <v>150</v>
      </c>
      <c r="BE312" s="190">
        <f t="shared" si="138"/>
        <v>0</v>
      </c>
      <c r="BF312" s="190">
        <f t="shared" si="139"/>
        <v>0</v>
      </c>
      <c r="BG312" s="190">
        <f t="shared" si="140"/>
        <v>0</v>
      </c>
      <c r="BH312" s="190">
        <f t="shared" si="141"/>
        <v>0</v>
      </c>
      <c r="BI312" s="190">
        <f t="shared" si="142"/>
        <v>0</v>
      </c>
      <c r="BJ312" s="15" t="s">
        <v>158</v>
      </c>
      <c r="BK312" s="190">
        <f t="shared" si="143"/>
        <v>0</v>
      </c>
      <c r="BL312" s="15" t="s">
        <v>428</v>
      </c>
      <c r="BM312" s="189" t="s">
        <v>901</v>
      </c>
    </row>
    <row r="313" spans="2:65" s="1" customFormat="1" ht="24" customHeight="1">
      <c r="B313" s="31"/>
      <c r="C313" s="177" t="s">
        <v>902</v>
      </c>
      <c r="D313" s="177" t="s">
        <v>153</v>
      </c>
      <c r="E313" s="178" t="s">
        <v>903</v>
      </c>
      <c r="F313" s="179" t="s">
        <v>904</v>
      </c>
      <c r="G313" s="180" t="s">
        <v>181</v>
      </c>
      <c r="H313" s="181">
        <v>1</v>
      </c>
      <c r="I313" s="182"/>
      <c r="J313" s="182"/>
      <c r="K313" s="183">
        <f t="shared" si="131"/>
        <v>0</v>
      </c>
      <c r="L313" s="179" t="s">
        <v>157</v>
      </c>
      <c r="M313" s="35"/>
      <c r="N313" s="184" t="s">
        <v>20</v>
      </c>
      <c r="O313" s="185" t="s">
        <v>48</v>
      </c>
      <c r="P313" s="186">
        <f t="shared" si="132"/>
        <v>0</v>
      </c>
      <c r="Q313" s="186">
        <f t="shared" si="133"/>
        <v>0</v>
      </c>
      <c r="R313" s="186">
        <f t="shared" si="134"/>
        <v>0</v>
      </c>
      <c r="S313" s="59"/>
      <c r="T313" s="187">
        <f t="shared" si="135"/>
        <v>0</v>
      </c>
      <c r="U313" s="187">
        <v>0.00147</v>
      </c>
      <c r="V313" s="187">
        <f t="shared" si="136"/>
        <v>0.00147</v>
      </c>
      <c r="W313" s="187">
        <v>0</v>
      </c>
      <c r="X313" s="188">
        <f t="shared" si="137"/>
        <v>0</v>
      </c>
      <c r="AR313" s="189" t="s">
        <v>428</v>
      </c>
      <c r="AT313" s="189" t="s">
        <v>153</v>
      </c>
      <c r="AU313" s="189" t="s">
        <v>158</v>
      </c>
      <c r="AY313" s="15" t="s">
        <v>150</v>
      </c>
      <c r="BE313" s="190">
        <f t="shared" si="138"/>
        <v>0</v>
      </c>
      <c r="BF313" s="190">
        <f t="shared" si="139"/>
        <v>0</v>
      </c>
      <c r="BG313" s="190">
        <f t="shared" si="140"/>
        <v>0</v>
      </c>
      <c r="BH313" s="190">
        <f t="shared" si="141"/>
        <v>0</v>
      </c>
      <c r="BI313" s="190">
        <f t="shared" si="142"/>
        <v>0</v>
      </c>
      <c r="BJ313" s="15" t="s">
        <v>158</v>
      </c>
      <c r="BK313" s="190">
        <f t="shared" si="143"/>
        <v>0</v>
      </c>
      <c r="BL313" s="15" t="s">
        <v>428</v>
      </c>
      <c r="BM313" s="189" t="s">
        <v>905</v>
      </c>
    </row>
    <row r="314" spans="2:65" s="1" customFormat="1" ht="24" customHeight="1">
      <c r="B314" s="31"/>
      <c r="C314" s="177" t="s">
        <v>906</v>
      </c>
      <c r="D314" s="177" t="s">
        <v>153</v>
      </c>
      <c r="E314" s="178" t="s">
        <v>907</v>
      </c>
      <c r="F314" s="179" t="s">
        <v>908</v>
      </c>
      <c r="G314" s="180" t="s">
        <v>187</v>
      </c>
      <c r="H314" s="181">
        <v>0.058</v>
      </c>
      <c r="I314" s="182"/>
      <c r="J314" s="182"/>
      <c r="K314" s="183">
        <f t="shared" si="131"/>
        <v>0</v>
      </c>
      <c r="L314" s="179" t="s">
        <v>157</v>
      </c>
      <c r="M314" s="35"/>
      <c r="N314" s="184" t="s">
        <v>20</v>
      </c>
      <c r="O314" s="185" t="s">
        <v>48</v>
      </c>
      <c r="P314" s="186">
        <f t="shared" si="132"/>
        <v>0</v>
      </c>
      <c r="Q314" s="186">
        <f t="shared" si="133"/>
        <v>0</v>
      </c>
      <c r="R314" s="186">
        <f t="shared" si="134"/>
        <v>0</v>
      </c>
      <c r="S314" s="59"/>
      <c r="T314" s="187">
        <f t="shared" si="135"/>
        <v>0</v>
      </c>
      <c r="U314" s="187">
        <v>0</v>
      </c>
      <c r="V314" s="187">
        <f t="shared" si="136"/>
        <v>0</v>
      </c>
      <c r="W314" s="187">
        <v>0</v>
      </c>
      <c r="X314" s="188">
        <f t="shared" si="137"/>
        <v>0</v>
      </c>
      <c r="AR314" s="189" t="s">
        <v>428</v>
      </c>
      <c r="AT314" s="189" t="s">
        <v>153</v>
      </c>
      <c r="AU314" s="189" t="s">
        <v>158</v>
      </c>
      <c r="AY314" s="15" t="s">
        <v>150</v>
      </c>
      <c r="BE314" s="190">
        <f t="shared" si="138"/>
        <v>0</v>
      </c>
      <c r="BF314" s="190">
        <f t="shared" si="139"/>
        <v>0</v>
      </c>
      <c r="BG314" s="190">
        <f t="shared" si="140"/>
        <v>0</v>
      </c>
      <c r="BH314" s="190">
        <f t="shared" si="141"/>
        <v>0</v>
      </c>
      <c r="BI314" s="190">
        <f t="shared" si="142"/>
        <v>0</v>
      </c>
      <c r="BJ314" s="15" t="s">
        <v>158</v>
      </c>
      <c r="BK314" s="190">
        <f t="shared" si="143"/>
        <v>0</v>
      </c>
      <c r="BL314" s="15" t="s">
        <v>428</v>
      </c>
      <c r="BM314" s="189" t="s">
        <v>909</v>
      </c>
    </row>
    <row r="315" spans="2:63" s="11" customFormat="1" ht="22.9" customHeight="1">
      <c r="B315" s="160"/>
      <c r="C315" s="161"/>
      <c r="D315" s="162" t="s">
        <v>77</v>
      </c>
      <c r="E315" s="175" t="s">
        <v>910</v>
      </c>
      <c r="F315" s="175" t="s">
        <v>911</v>
      </c>
      <c r="G315" s="161"/>
      <c r="H315" s="161"/>
      <c r="I315" s="164"/>
      <c r="J315" s="164"/>
      <c r="K315" s="176">
        <f>BK315</f>
        <v>0</v>
      </c>
      <c r="L315" s="161"/>
      <c r="M315" s="166"/>
      <c r="N315" s="167"/>
      <c r="O315" s="168"/>
      <c r="P315" s="168"/>
      <c r="Q315" s="169">
        <f>SUM(Q316:Q332)</f>
        <v>0</v>
      </c>
      <c r="R315" s="169">
        <f>SUM(R316:R332)</f>
        <v>0</v>
      </c>
      <c r="S315" s="168"/>
      <c r="T315" s="170">
        <f>SUM(T316:T332)</f>
        <v>0</v>
      </c>
      <c r="U315" s="168"/>
      <c r="V315" s="170">
        <f>SUM(V316:V332)</f>
        <v>1.11516</v>
      </c>
      <c r="W315" s="168"/>
      <c r="X315" s="171">
        <f>SUM(X316:X332)</f>
        <v>0.17451</v>
      </c>
      <c r="AR315" s="172" t="s">
        <v>158</v>
      </c>
      <c r="AT315" s="173" t="s">
        <v>77</v>
      </c>
      <c r="AU315" s="173" t="s">
        <v>83</v>
      </c>
      <c r="AY315" s="172" t="s">
        <v>150</v>
      </c>
      <c r="BK315" s="174">
        <f>SUM(BK316:BK332)</f>
        <v>0</v>
      </c>
    </row>
    <row r="316" spans="2:65" s="1" customFormat="1" ht="24" customHeight="1">
      <c r="B316" s="31"/>
      <c r="C316" s="177" t="s">
        <v>912</v>
      </c>
      <c r="D316" s="177" t="s">
        <v>153</v>
      </c>
      <c r="E316" s="178" t="s">
        <v>913</v>
      </c>
      <c r="F316" s="179" t="s">
        <v>914</v>
      </c>
      <c r="G316" s="180" t="s">
        <v>181</v>
      </c>
      <c r="H316" s="181">
        <v>7</v>
      </c>
      <c r="I316" s="182"/>
      <c r="J316" s="182"/>
      <c r="K316" s="183">
        <f aca="true" t="shared" si="144" ref="K316:K332">ROUND(P316*H316,2)</f>
        <v>0</v>
      </c>
      <c r="L316" s="179" t="s">
        <v>157</v>
      </c>
      <c r="M316" s="35"/>
      <c r="N316" s="184" t="s">
        <v>20</v>
      </c>
      <c r="O316" s="185" t="s">
        <v>48</v>
      </c>
      <c r="P316" s="186">
        <f aca="true" t="shared" si="145" ref="P316:P332">I316+J316</f>
        <v>0</v>
      </c>
      <c r="Q316" s="186">
        <f aca="true" t="shared" si="146" ref="Q316:Q332">ROUND(I316*H316,2)</f>
        <v>0</v>
      </c>
      <c r="R316" s="186">
        <f aca="true" t="shared" si="147" ref="R316:R332">ROUND(J316*H316,2)</f>
        <v>0</v>
      </c>
      <c r="S316" s="59"/>
      <c r="T316" s="187">
        <f aca="true" t="shared" si="148" ref="T316:T332">S316*H316</f>
        <v>0</v>
      </c>
      <c r="U316" s="187">
        <v>8E-05</v>
      </c>
      <c r="V316" s="187">
        <f aca="true" t="shared" si="149" ref="V316:V332">U316*H316</f>
        <v>0.0005600000000000001</v>
      </c>
      <c r="W316" s="187">
        <v>0.02493</v>
      </c>
      <c r="X316" s="188">
        <f aca="true" t="shared" si="150" ref="X316:X332">W316*H316</f>
        <v>0.17451</v>
      </c>
      <c r="AR316" s="189" t="s">
        <v>428</v>
      </c>
      <c r="AT316" s="189" t="s">
        <v>153</v>
      </c>
      <c r="AU316" s="189" t="s">
        <v>158</v>
      </c>
      <c r="AY316" s="15" t="s">
        <v>150</v>
      </c>
      <c r="BE316" s="190">
        <f aca="true" t="shared" si="151" ref="BE316:BE332">IF(O316="základní",K316,0)</f>
        <v>0</v>
      </c>
      <c r="BF316" s="190">
        <f aca="true" t="shared" si="152" ref="BF316:BF332">IF(O316="snížená",K316,0)</f>
        <v>0</v>
      </c>
      <c r="BG316" s="190">
        <f aca="true" t="shared" si="153" ref="BG316:BG332">IF(O316="zákl. přenesená",K316,0)</f>
        <v>0</v>
      </c>
      <c r="BH316" s="190">
        <f aca="true" t="shared" si="154" ref="BH316:BH332">IF(O316="sníž. přenesená",K316,0)</f>
        <v>0</v>
      </c>
      <c r="BI316" s="190">
        <f aca="true" t="shared" si="155" ref="BI316:BI332">IF(O316="nulová",K316,0)</f>
        <v>0</v>
      </c>
      <c r="BJ316" s="15" t="s">
        <v>158</v>
      </c>
      <c r="BK316" s="190">
        <f aca="true" t="shared" si="156" ref="BK316:BK332">ROUND(P316*H316,2)</f>
        <v>0</v>
      </c>
      <c r="BL316" s="15" t="s">
        <v>428</v>
      </c>
      <c r="BM316" s="189" t="s">
        <v>915</v>
      </c>
    </row>
    <row r="317" spans="2:65" s="1" customFormat="1" ht="24" customHeight="1">
      <c r="B317" s="31"/>
      <c r="C317" s="177" t="s">
        <v>916</v>
      </c>
      <c r="D317" s="177" t="s">
        <v>153</v>
      </c>
      <c r="E317" s="178" t="s">
        <v>917</v>
      </c>
      <c r="F317" s="179" t="s">
        <v>918</v>
      </c>
      <c r="G317" s="180" t="s">
        <v>181</v>
      </c>
      <c r="H317" s="181">
        <v>43</v>
      </c>
      <c r="I317" s="182"/>
      <c r="J317" s="182"/>
      <c r="K317" s="183">
        <f t="shared" si="144"/>
        <v>0</v>
      </c>
      <c r="L317" s="179" t="s">
        <v>157</v>
      </c>
      <c r="M317" s="35"/>
      <c r="N317" s="184" t="s">
        <v>20</v>
      </c>
      <c r="O317" s="185" t="s">
        <v>48</v>
      </c>
      <c r="P317" s="186">
        <f t="shared" si="145"/>
        <v>0</v>
      </c>
      <c r="Q317" s="186">
        <f t="shared" si="146"/>
        <v>0</v>
      </c>
      <c r="R317" s="186">
        <f t="shared" si="147"/>
        <v>0</v>
      </c>
      <c r="S317" s="59"/>
      <c r="T317" s="187">
        <f t="shared" si="148"/>
        <v>0</v>
      </c>
      <c r="U317" s="187">
        <v>0</v>
      </c>
      <c r="V317" s="187">
        <f t="shared" si="149"/>
        <v>0</v>
      </c>
      <c r="W317" s="187">
        <v>0</v>
      </c>
      <c r="X317" s="188">
        <f t="shared" si="150"/>
        <v>0</v>
      </c>
      <c r="AR317" s="189" t="s">
        <v>428</v>
      </c>
      <c r="AT317" s="189" t="s">
        <v>153</v>
      </c>
      <c r="AU317" s="189" t="s">
        <v>158</v>
      </c>
      <c r="AY317" s="15" t="s">
        <v>150</v>
      </c>
      <c r="BE317" s="190">
        <f t="shared" si="151"/>
        <v>0</v>
      </c>
      <c r="BF317" s="190">
        <f t="shared" si="152"/>
        <v>0</v>
      </c>
      <c r="BG317" s="190">
        <f t="shared" si="153"/>
        <v>0</v>
      </c>
      <c r="BH317" s="190">
        <f t="shared" si="154"/>
        <v>0</v>
      </c>
      <c r="BI317" s="190">
        <f t="shared" si="155"/>
        <v>0</v>
      </c>
      <c r="BJ317" s="15" t="s">
        <v>158</v>
      </c>
      <c r="BK317" s="190">
        <f t="shared" si="156"/>
        <v>0</v>
      </c>
      <c r="BL317" s="15" t="s">
        <v>428</v>
      </c>
      <c r="BM317" s="189" t="s">
        <v>919</v>
      </c>
    </row>
    <row r="318" spans="2:65" s="1" customFormat="1" ht="24" customHeight="1">
      <c r="B318" s="31"/>
      <c r="C318" s="191" t="s">
        <v>920</v>
      </c>
      <c r="D318" s="191" t="s">
        <v>184</v>
      </c>
      <c r="E318" s="192" t="s">
        <v>921</v>
      </c>
      <c r="F318" s="193" t="s">
        <v>922</v>
      </c>
      <c r="G318" s="194" t="s">
        <v>181</v>
      </c>
      <c r="H318" s="195">
        <v>2</v>
      </c>
      <c r="I318" s="196"/>
      <c r="J318" s="197"/>
      <c r="K318" s="198">
        <f t="shared" si="144"/>
        <v>0</v>
      </c>
      <c r="L318" s="193" t="s">
        <v>157</v>
      </c>
      <c r="M318" s="199"/>
      <c r="N318" s="200" t="s">
        <v>20</v>
      </c>
      <c r="O318" s="185" t="s">
        <v>48</v>
      </c>
      <c r="P318" s="186">
        <f t="shared" si="145"/>
        <v>0</v>
      </c>
      <c r="Q318" s="186">
        <f t="shared" si="146"/>
        <v>0</v>
      </c>
      <c r="R318" s="186">
        <f t="shared" si="147"/>
        <v>0</v>
      </c>
      <c r="S318" s="59"/>
      <c r="T318" s="187">
        <f t="shared" si="148"/>
        <v>0</v>
      </c>
      <c r="U318" s="187">
        <v>0.003</v>
      </c>
      <c r="V318" s="187">
        <f t="shared" si="149"/>
        <v>0.006</v>
      </c>
      <c r="W318" s="187">
        <v>0</v>
      </c>
      <c r="X318" s="188">
        <f t="shared" si="150"/>
        <v>0</v>
      </c>
      <c r="AR318" s="189" t="s">
        <v>363</v>
      </c>
      <c r="AT318" s="189" t="s">
        <v>184</v>
      </c>
      <c r="AU318" s="189" t="s">
        <v>158</v>
      </c>
      <c r="AY318" s="15" t="s">
        <v>150</v>
      </c>
      <c r="BE318" s="190">
        <f t="shared" si="151"/>
        <v>0</v>
      </c>
      <c r="BF318" s="190">
        <f t="shared" si="152"/>
        <v>0</v>
      </c>
      <c r="BG318" s="190">
        <f t="shared" si="153"/>
        <v>0</v>
      </c>
      <c r="BH318" s="190">
        <f t="shared" si="154"/>
        <v>0</v>
      </c>
      <c r="BI318" s="190">
        <f t="shared" si="155"/>
        <v>0</v>
      </c>
      <c r="BJ318" s="15" t="s">
        <v>158</v>
      </c>
      <c r="BK318" s="190">
        <f t="shared" si="156"/>
        <v>0</v>
      </c>
      <c r="BL318" s="15" t="s">
        <v>428</v>
      </c>
      <c r="BM318" s="189" t="s">
        <v>923</v>
      </c>
    </row>
    <row r="319" spans="2:65" s="1" customFormat="1" ht="24" customHeight="1">
      <c r="B319" s="31"/>
      <c r="C319" s="191" t="s">
        <v>924</v>
      </c>
      <c r="D319" s="191" t="s">
        <v>184</v>
      </c>
      <c r="E319" s="192" t="s">
        <v>925</v>
      </c>
      <c r="F319" s="193" t="s">
        <v>926</v>
      </c>
      <c r="G319" s="194" t="s">
        <v>181</v>
      </c>
      <c r="H319" s="195">
        <v>1</v>
      </c>
      <c r="I319" s="196"/>
      <c r="J319" s="197"/>
      <c r="K319" s="198">
        <f t="shared" si="144"/>
        <v>0</v>
      </c>
      <c r="L319" s="193" t="s">
        <v>157</v>
      </c>
      <c r="M319" s="199"/>
      <c r="N319" s="200" t="s">
        <v>20</v>
      </c>
      <c r="O319" s="185" t="s">
        <v>48</v>
      </c>
      <c r="P319" s="186">
        <f t="shared" si="145"/>
        <v>0</v>
      </c>
      <c r="Q319" s="186">
        <f t="shared" si="146"/>
        <v>0</v>
      </c>
      <c r="R319" s="186">
        <f t="shared" si="147"/>
        <v>0</v>
      </c>
      <c r="S319" s="59"/>
      <c r="T319" s="187">
        <f t="shared" si="148"/>
        <v>0</v>
      </c>
      <c r="U319" s="187">
        <v>0.0036</v>
      </c>
      <c r="V319" s="187">
        <f t="shared" si="149"/>
        <v>0.0036</v>
      </c>
      <c r="W319" s="187">
        <v>0</v>
      </c>
      <c r="X319" s="188">
        <f t="shared" si="150"/>
        <v>0</v>
      </c>
      <c r="AR319" s="189" t="s">
        <v>363</v>
      </c>
      <c r="AT319" s="189" t="s">
        <v>184</v>
      </c>
      <c r="AU319" s="189" t="s">
        <v>158</v>
      </c>
      <c r="AY319" s="15" t="s">
        <v>150</v>
      </c>
      <c r="BE319" s="190">
        <f t="shared" si="151"/>
        <v>0</v>
      </c>
      <c r="BF319" s="190">
        <f t="shared" si="152"/>
        <v>0</v>
      </c>
      <c r="BG319" s="190">
        <f t="shared" si="153"/>
        <v>0</v>
      </c>
      <c r="BH319" s="190">
        <f t="shared" si="154"/>
        <v>0</v>
      </c>
      <c r="BI319" s="190">
        <f t="shared" si="155"/>
        <v>0</v>
      </c>
      <c r="BJ319" s="15" t="s">
        <v>158</v>
      </c>
      <c r="BK319" s="190">
        <f t="shared" si="156"/>
        <v>0</v>
      </c>
      <c r="BL319" s="15" t="s">
        <v>428</v>
      </c>
      <c r="BM319" s="189" t="s">
        <v>927</v>
      </c>
    </row>
    <row r="320" spans="2:65" s="1" customFormat="1" ht="24" customHeight="1">
      <c r="B320" s="31"/>
      <c r="C320" s="191" t="s">
        <v>928</v>
      </c>
      <c r="D320" s="191" t="s">
        <v>184</v>
      </c>
      <c r="E320" s="192" t="s">
        <v>929</v>
      </c>
      <c r="F320" s="193" t="s">
        <v>930</v>
      </c>
      <c r="G320" s="194" t="s">
        <v>181</v>
      </c>
      <c r="H320" s="195">
        <v>3</v>
      </c>
      <c r="I320" s="196"/>
      <c r="J320" s="197"/>
      <c r="K320" s="198">
        <f t="shared" si="144"/>
        <v>0</v>
      </c>
      <c r="L320" s="193" t="s">
        <v>157</v>
      </c>
      <c r="M320" s="199"/>
      <c r="N320" s="200" t="s">
        <v>20</v>
      </c>
      <c r="O320" s="185" t="s">
        <v>48</v>
      </c>
      <c r="P320" s="186">
        <f t="shared" si="145"/>
        <v>0</v>
      </c>
      <c r="Q320" s="186">
        <f t="shared" si="146"/>
        <v>0</v>
      </c>
      <c r="R320" s="186">
        <f t="shared" si="147"/>
        <v>0</v>
      </c>
      <c r="S320" s="59"/>
      <c r="T320" s="187">
        <f t="shared" si="148"/>
        <v>0</v>
      </c>
      <c r="U320" s="187">
        <v>0.0112</v>
      </c>
      <c r="V320" s="187">
        <f t="shared" si="149"/>
        <v>0.0336</v>
      </c>
      <c r="W320" s="187">
        <v>0</v>
      </c>
      <c r="X320" s="188">
        <f t="shared" si="150"/>
        <v>0</v>
      </c>
      <c r="AR320" s="189" t="s">
        <v>363</v>
      </c>
      <c r="AT320" s="189" t="s">
        <v>184</v>
      </c>
      <c r="AU320" s="189" t="s">
        <v>158</v>
      </c>
      <c r="AY320" s="15" t="s">
        <v>150</v>
      </c>
      <c r="BE320" s="190">
        <f t="shared" si="151"/>
        <v>0</v>
      </c>
      <c r="BF320" s="190">
        <f t="shared" si="152"/>
        <v>0</v>
      </c>
      <c r="BG320" s="190">
        <f t="shared" si="153"/>
        <v>0</v>
      </c>
      <c r="BH320" s="190">
        <f t="shared" si="154"/>
        <v>0</v>
      </c>
      <c r="BI320" s="190">
        <f t="shared" si="155"/>
        <v>0</v>
      </c>
      <c r="BJ320" s="15" t="s">
        <v>158</v>
      </c>
      <c r="BK320" s="190">
        <f t="shared" si="156"/>
        <v>0</v>
      </c>
      <c r="BL320" s="15" t="s">
        <v>428</v>
      </c>
      <c r="BM320" s="189" t="s">
        <v>931</v>
      </c>
    </row>
    <row r="321" spans="2:65" s="1" customFormat="1" ht="24" customHeight="1">
      <c r="B321" s="31"/>
      <c r="C321" s="191" t="s">
        <v>932</v>
      </c>
      <c r="D321" s="191" t="s">
        <v>184</v>
      </c>
      <c r="E321" s="192" t="s">
        <v>933</v>
      </c>
      <c r="F321" s="193" t="s">
        <v>934</v>
      </c>
      <c r="G321" s="194" t="s">
        <v>181</v>
      </c>
      <c r="H321" s="195">
        <v>4</v>
      </c>
      <c r="I321" s="196"/>
      <c r="J321" s="197"/>
      <c r="K321" s="198">
        <f t="shared" si="144"/>
        <v>0</v>
      </c>
      <c r="L321" s="193" t="s">
        <v>157</v>
      </c>
      <c r="M321" s="199"/>
      <c r="N321" s="200" t="s">
        <v>20</v>
      </c>
      <c r="O321" s="185" t="s">
        <v>48</v>
      </c>
      <c r="P321" s="186">
        <f t="shared" si="145"/>
        <v>0</v>
      </c>
      <c r="Q321" s="186">
        <f t="shared" si="146"/>
        <v>0</v>
      </c>
      <c r="R321" s="186">
        <f t="shared" si="147"/>
        <v>0</v>
      </c>
      <c r="S321" s="59"/>
      <c r="T321" s="187">
        <f t="shared" si="148"/>
        <v>0</v>
      </c>
      <c r="U321" s="187">
        <v>0.0144</v>
      </c>
      <c r="V321" s="187">
        <f t="shared" si="149"/>
        <v>0.0576</v>
      </c>
      <c r="W321" s="187">
        <v>0</v>
      </c>
      <c r="X321" s="188">
        <f t="shared" si="150"/>
        <v>0</v>
      </c>
      <c r="AR321" s="189" t="s">
        <v>363</v>
      </c>
      <c r="AT321" s="189" t="s">
        <v>184</v>
      </c>
      <c r="AU321" s="189" t="s">
        <v>158</v>
      </c>
      <c r="AY321" s="15" t="s">
        <v>150</v>
      </c>
      <c r="BE321" s="190">
        <f t="shared" si="151"/>
        <v>0</v>
      </c>
      <c r="BF321" s="190">
        <f t="shared" si="152"/>
        <v>0</v>
      </c>
      <c r="BG321" s="190">
        <f t="shared" si="153"/>
        <v>0</v>
      </c>
      <c r="BH321" s="190">
        <f t="shared" si="154"/>
        <v>0</v>
      </c>
      <c r="BI321" s="190">
        <f t="shared" si="155"/>
        <v>0</v>
      </c>
      <c r="BJ321" s="15" t="s">
        <v>158</v>
      </c>
      <c r="BK321" s="190">
        <f t="shared" si="156"/>
        <v>0</v>
      </c>
      <c r="BL321" s="15" t="s">
        <v>428</v>
      </c>
      <c r="BM321" s="189" t="s">
        <v>935</v>
      </c>
    </row>
    <row r="322" spans="2:65" s="1" customFormat="1" ht="24" customHeight="1">
      <c r="B322" s="31"/>
      <c r="C322" s="191" t="s">
        <v>936</v>
      </c>
      <c r="D322" s="191" t="s">
        <v>184</v>
      </c>
      <c r="E322" s="192" t="s">
        <v>937</v>
      </c>
      <c r="F322" s="193" t="s">
        <v>938</v>
      </c>
      <c r="G322" s="194" t="s">
        <v>181</v>
      </c>
      <c r="H322" s="195">
        <v>1</v>
      </c>
      <c r="I322" s="196"/>
      <c r="J322" s="197"/>
      <c r="K322" s="198">
        <f t="shared" si="144"/>
        <v>0</v>
      </c>
      <c r="L322" s="193" t="s">
        <v>157</v>
      </c>
      <c r="M322" s="199"/>
      <c r="N322" s="200" t="s">
        <v>20</v>
      </c>
      <c r="O322" s="185" t="s">
        <v>48</v>
      </c>
      <c r="P322" s="186">
        <f t="shared" si="145"/>
        <v>0</v>
      </c>
      <c r="Q322" s="186">
        <f t="shared" si="146"/>
        <v>0</v>
      </c>
      <c r="R322" s="186">
        <f t="shared" si="147"/>
        <v>0</v>
      </c>
      <c r="S322" s="59"/>
      <c r="T322" s="187">
        <f t="shared" si="148"/>
        <v>0</v>
      </c>
      <c r="U322" s="187">
        <v>0.0172</v>
      </c>
      <c r="V322" s="187">
        <f t="shared" si="149"/>
        <v>0.0172</v>
      </c>
      <c r="W322" s="187">
        <v>0</v>
      </c>
      <c r="X322" s="188">
        <f t="shared" si="150"/>
        <v>0</v>
      </c>
      <c r="AR322" s="189" t="s">
        <v>363</v>
      </c>
      <c r="AT322" s="189" t="s">
        <v>184</v>
      </c>
      <c r="AU322" s="189" t="s">
        <v>158</v>
      </c>
      <c r="AY322" s="15" t="s">
        <v>150</v>
      </c>
      <c r="BE322" s="190">
        <f t="shared" si="151"/>
        <v>0</v>
      </c>
      <c r="BF322" s="190">
        <f t="shared" si="152"/>
        <v>0</v>
      </c>
      <c r="BG322" s="190">
        <f t="shared" si="153"/>
        <v>0</v>
      </c>
      <c r="BH322" s="190">
        <f t="shared" si="154"/>
        <v>0</v>
      </c>
      <c r="BI322" s="190">
        <f t="shared" si="155"/>
        <v>0</v>
      </c>
      <c r="BJ322" s="15" t="s">
        <v>158</v>
      </c>
      <c r="BK322" s="190">
        <f t="shared" si="156"/>
        <v>0</v>
      </c>
      <c r="BL322" s="15" t="s">
        <v>428</v>
      </c>
      <c r="BM322" s="189" t="s">
        <v>939</v>
      </c>
    </row>
    <row r="323" spans="2:65" s="1" customFormat="1" ht="24" customHeight="1">
      <c r="B323" s="31"/>
      <c r="C323" s="191" t="s">
        <v>940</v>
      </c>
      <c r="D323" s="191" t="s">
        <v>184</v>
      </c>
      <c r="E323" s="192" t="s">
        <v>941</v>
      </c>
      <c r="F323" s="193" t="s">
        <v>942</v>
      </c>
      <c r="G323" s="194" t="s">
        <v>181</v>
      </c>
      <c r="H323" s="195">
        <v>4</v>
      </c>
      <c r="I323" s="196"/>
      <c r="J323" s="197"/>
      <c r="K323" s="198">
        <f t="shared" si="144"/>
        <v>0</v>
      </c>
      <c r="L323" s="193" t="s">
        <v>157</v>
      </c>
      <c r="M323" s="199"/>
      <c r="N323" s="200" t="s">
        <v>20</v>
      </c>
      <c r="O323" s="185" t="s">
        <v>48</v>
      </c>
      <c r="P323" s="186">
        <f t="shared" si="145"/>
        <v>0</v>
      </c>
      <c r="Q323" s="186">
        <f t="shared" si="146"/>
        <v>0</v>
      </c>
      <c r="R323" s="186">
        <f t="shared" si="147"/>
        <v>0</v>
      </c>
      <c r="S323" s="59"/>
      <c r="T323" s="187">
        <f t="shared" si="148"/>
        <v>0</v>
      </c>
      <c r="U323" s="187">
        <v>0.0201</v>
      </c>
      <c r="V323" s="187">
        <f t="shared" si="149"/>
        <v>0.0804</v>
      </c>
      <c r="W323" s="187">
        <v>0</v>
      </c>
      <c r="X323" s="188">
        <f t="shared" si="150"/>
        <v>0</v>
      </c>
      <c r="AR323" s="189" t="s">
        <v>363</v>
      </c>
      <c r="AT323" s="189" t="s">
        <v>184</v>
      </c>
      <c r="AU323" s="189" t="s">
        <v>158</v>
      </c>
      <c r="AY323" s="15" t="s">
        <v>150</v>
      </c>
      <c r="BE323" s="190">
        <f t="shared" si="151"/>
        <v>0</v>
      </c>
      <c r="BF323" s="190">
        <f t="shared" si="152"/>
        <v>0</v>
      </c>
      <c r="BG323" s="190">
        <f t="shared" si="153"/>
        <v>0</v>
      </c>
      <c r="BH323" s="190">
        <f t="shared" si="154"/>
        <v>0</v>
      </c>
      <c r="BI323" s="190">
        <f t="shared" si="155"/>
        <v>0</v>
      </c>
      <c r="BJ323" s="15" t="s">
        <v>158</v>
      </c>
      <c r="BK323" s="190">
        <f t="shared" si="156"/>
        <v>0</v>
      </c>
      <c r="BL323" s="15" t="s">
        <v>428</v>
      </c>
      <c r="BM323" s="189" t="s">
        <v>943</v>
      </c>
    </row>
    <row r="324" spans="2:65" s="1" customFormat="1" ht="24" customHeight="1">
      <c r="B324" s="31"/>
      <c r="C324" s="191" t="s">
        <v>944</v>
      </c>
      <c r="D324" s="191" t="s">
        <v>184</v>
      </c>
      <c r="E324" s="192" t="s">
        <v>945</v>
      </c>
      <c r="F324" s="193" t="s">
        <v>946</v>
      </c>
      <c r="G324" s="194" t="s">
        <v>181</v>
      </c>
      <c r="H324" s="195">
        <v>4</v>
      </c>
      <c r="I324" s="196"/>
      <c r="J324" s="197"/>
      <c r="K324" s="198">
        <f t="shared" si="144"/>
        <v>0</v>
      </c>
      <c r="L324" s="193" t="s">
        <v>157</v>
      </c>
      <c r="M324" s="199"/>
      <c r="N324" s="200" t="s">
        <v>20</v>
      </c>
      <c r="O324" s="185" t="s">
        <v>48</v>
      </c>
      <c r="P324" s="186">
        <f t="shared" si="145"/>
        <v>0</v>
      </c>
      <c r="Q324" s="186">
        <f t="shared" si="146"/>
        <v>0</v>
      </c>
      <c r="R324" s="186">
        <f t="shared" si="147"/>
        <v>0</v>
      </c>
      <c r="S324" s="59"/>
      <c r="T324" s="187">
        <f t="shared" si="148"/>
        <v>0</v>
      </c>
      <c r="U324" s="187">
        <v>0.023</v>
      </c>
      <c r="V324" s="187">
        <f t="shared" si="149"/>
        <v>0.092</v>
      </c>
      <c r="W324" s="187">
        <v>0</v>
      </c>
      <c r="X324" s="188">
        <f t="shared" si="150"/>
        <v>0</v>
      </c>
      <c r="AR324" s="189" t="s">
        <v>363</v>
      </c>
      <c r="AT324" s="189" t="s">
        <v>184</v>
      </c>
      <c r="AU324" s="189" t="s">
        <v>158</v>
      </c>
      <c r="AY324" s="15" t="s">
        <v>150</v>
      </c>
      <c r="BE324" s="190">
        <f t="shared" si="151"/>
        <v>0</v>
      </c>
      <c r="BF324" s="190">
        <f t="shared" si="152"/>
        <v>0</v>
      </c>
      <c r="BG324" s="190">
        <f t="shared" si="153"/>
        <v>0</v>
      </c>
      <c r="BH324" s="190">
        <f t="shared" si="154"/>
        <v>0</v>
      </c>
      <c r="BI324" s="190">
        <f t="shared" si="155"/>
        <v>0</v>
      </c>
      <c r="BJ324" s="15" t="s">
        <v>158</v>
      </c>
      <c r="BK324" s="190">
        <f t="shared" si="156"/>
        <v>0</v>
      </c>
      <c r="BL324" s="15" t="s">
        <v>428</v>
      </c>
      <c r="BM324" s="189" t="s">
        <v>947</v>
      </c>
    </row>
    <row r="325" spans="2:65" s="1" customFormat="1" ht="24" customHeight="1">
      <c r="B325" s="31"/>
      <c r="C325" s="191" t="s">
        <v>948</v>
      </c>
      <c r="D325" s="191" t="s">
        <v>184</v>
      </c>
      <c r="E325" s="192" t="s">
        <v>949</v>
      </c>
      <c r="F325" s="193" t="s">
        <v>950</v>
      </c>
      <c r="G325" s="194" t="s">
        <v>181</v>
      </c>
      <c r="H325" s="195">
        <v>4</v>
      </c>
      <c r="I325" s="196"/>
      <c r="J325" s="197"/>
      <c r="K325" s="198">
        <f t="shared" si="144"/>
        <v>0</v>
      </c>
      <c r="L325" s="193" t="s">
        <v>157</v>
      </c>
      <c r="M325" s="199"/>
      <c r="N325" s="200" t="s">
        <v>20</v>
      </c>
      <c r="O325" s="185" t="s">
        <v>48</v>
      </c>
      <c r="P325" s="186">
        <f t="shared" si="145"/>
        <v>0</v>
      </c>
      <c r="Q325" s="186">
        <f t="shared" si="146"/>
        <v>0</v>
      </c>
      <c r="R325" s="186">
        <f t="shared" si="147"/>
        <v>0</v>
      </c>
      <c r="S325" s="59"/>
      <c r="T325" s="187">
        <f t="shared" si="148"/>
        <v>0</v>
      </c>
      <c r="U325" s="187">
        <v>0.0258</v>
      </c>
      <c r="V325" s="187">
        <f t="shared" si="149"/>
        <v>0.1032</v>
      </c>
      <c r="W325" s="187">
        <v>0</v>
      </c>
      <c r="X325" s="188">
        <f t="shared" si="150"/>
        <v>0</v>
      </c>
      <c r="AR325" s="189" t="s">
        <v>363</v>
      </c>
      <c r="AT325" s="189" t="s">
        <v>184</v>
      </c>
      <c r="AU325" s="189" t="s">
        <v>158</v>
      </c>
      <c r="AY325" s="15" t="s">
        <v>150</v>
      </c>
      <c r="BE325" s="190">
        <f t="shared" si="151"/>
        <v>0</v>
      </c>
      <c r="BF325" s="190">
        <f t="shared" si="152"/>
        <v>0</v>
      </c>
      <c r="BG325" s="190">
        <f t="shared" si="153"/>
        <v>0</v>
      </c>
      <c r="BH325" s="190">
        <f t="shared" si="154"/>
        <v>0</v>
      </c>
      <c r="BI325" s="190">
        <f t="shared" si="155"/>
        <v>0</v>
      </c>
      <c r="BJ325" s="15" t="s">
        <v>158</v>
      </c>
      <c r="BK325" s="190">
        <f t="shared" si="156"/>
        <v>0</v>
      </c>
      <c r="BL325" s="15" t="s">
        <v>428</v>
      </c>
      <c r="BM325" s="189" t="s">
        <v>951</v>
      </c>
    </row>
    <row r="326" spans="2:65" s="1" customFormat="1" ht="24" customHeight="1">
      <c r="B326" s="31"/>
      <c r="C326" s="191" t="s">
        <v>952</v>
      </c>
      <c r="D326" s="191" t="s">
        <v>184</v>
      </c>
      <c r="E326" s="192" t="s">
        <v>953</v>
      </c>
      <c r="F326" s="193" t="s">
        <v>954</v>
      </c>
      <c r="G326" s="194" t="s">
        <v>181</v>
      </c>
      <c r="H326" s="195">
        <v>3</v>
      </c>
      <c r="I326" s="196"/>
      <c r="J326" s="197"/>
      <c r="K326" s="198">
        <f t="shared" si="144"/>
        <v>0</v>
      </c>
      <c r="L326" s="193" t="s">
        <v>157</v>
      </c>
      <c r="M326" s="199"/>
      <c r="N326" s="200" t="s">
        <v>20</v>
      </c>
      <c r="O326" s="185" t="s">
        <v>48</v>
      </c>
      <c r="P326" s="186">
        <f t="shared" si="145"/>
        <v>0</v>
      </c>
      <c r="Q326" s="186">
        <f t="shared" si="146"/>
        <v>0</v>
      </c>
      <c r="R326" s="186">
        <f t="shared" si="147"/>
        <v>0</v>
      </c>
      <c r="S326" s="59"/>
      <c r="T326" s="187">
        <f t="shared" si="148"/>
        <v>0</v>
      </c>
      <c r="U326" s="187">
        <v>0.0287</v>
      </c>
      <c r="V326" s="187">
        <f t="shared" si="149"/>
        <v>0.0861</v>
      </c>
      <c r="W326" s="187">
        <v>0</v>
      </c>
      <c r="X326" s="188">
        <f t="shared" si="150"/>
        <v>0</v>
      </c>
      <c r="AR326" s="189" t="s">
        <v>363</v>
      </c>
      <c r="AT326" s="189" t="s">
        <v>184</v>
      </c>
      <c r="AU326" s="189" t="s">
        <v>158</v>
      </c>
      <c r="AY326" s="15" t="s">
        <v>150</v>
      </c>
      <c r="BE326" s="190">
        <f t="shared" si="151"/>
        <v>0</v>
      </c>
      <c r="BF326" s="190">
        <f t="shared" si="152"/>
        <v>0</v>
      </c>
      <c r="BG326" s="190">
        <f t="shared" si="153"/>
        <v>0</v>
      </c>
      <c r="BH326" s="190">
        <f t="shared" si="154"/>
        <v>0</v>
      </c>
      <c r="BI326" s="190">
        <f t="shared" si="155"/>
        <v>0</v>
      </c>
      <c r="BJ326" s="15" t="s">
        <v>158</v>
      </c>
      <c r="BK326" s="190">
        <f t="shared" si="156"/>
        <v>0</v>
      </c>
      <c r="BL326" s="15" t="s">
        <v>428</v>
      </c>
      <c r="BM326" s="189" t="s">
        <v>955</v>
      </c>
    </row>
    <row r="327" spans="2:65" s="1" customFormat="1" ht="24" customHeight="1">
      <c r="B327" s="31"/>
      <c r="C327" s="191" t="s">
        <v>956</v>
      </c>
      <c r="D327" s="191" t="s">
        <v>184</v>
      </c>
      <c r="E327" s="192" t="s">
        <v>957</v>
      </c>
      <c r="F327" s="193" t="s">
        <v>958</v>
      </c>
      <c r="G327" s="194" t="s">
        <v>181</v>
      </c>
      <c r="H327" s="195">
        <v>9</v>
      </c>
      <c r="I327" s="196"/>
      <c r="J327" s="197"/>
      <c r="K327" s="198">
        <f t="shared" si="144"/>
        <v>0</v>
      </c>
      <c r="L327" s="193" t="s">
        <v>157</v>
      </c>
      <c r="M327" s="199"/>
      <c r="N327" s="200" t="s">
        <v>20</v>
      </c>
      <c r="O327" s="185" t="s">
        <v>48</v>
      </c>
      <c r="P327" s="186">
        <f t="shared" si="145"/>
        <v>0</v>
      </c>
      <c r="Q327" s="186">
        <f t="shared" si="146"/>
        <v>0</v>
      </c>
      <c r="R327" s="186">
        <f t="shared" si="147"/>
        <v>0</v>
      </c>
      <c r="S327" s="59"/>
      <c r="T327" s="187">
        <f t="shared" si="148"/>
        <v>0</v>
      </c>
      <c r="U327" s="187">
        <v>0.031</v>
      </c>
      <c r="V327" s="187">
        <f t="shared" si="149"/>
        <v>0.279</v>
      </c>
      <c r="W327" s="187">
        <v>0</v>
      </c>
      <c r="X327" s="188">
        <f t="shared" si="150"/>
        <v>0</v>
      </c>
      <c r="AR327" s="189" t="s">
        <v>363</v>
      </c>
      <c r="AT327" s="189" t="s">
        <v>184</v>
      </c>
      <c r="AU327" s="189" t="s">
        <v>158</v>
      </c>
      <c r="AY327" s="15" t="s">
        <v>150</v>
      </c>
      <c r="BE327" s="190">
        <f t="shared" si="151"/>
        <v>0</v>
      </c>
      <c r="BF327" s="190">
        <f t="shared" si="152"/>
        <v>0</v>
      </c>
      <c r="BG327" s="190">
        <f t="shared" si="153"/>
        <v>0</v>
      </c>
      <c r="BH327" s="190">
        <f t="shared" si="154"/>
        <v>0</v>
      </c>
      <c r="BI327" s="190">
        <f t="shared" si="155"/>
        <v>0</v>
      </c>
      <c r="BJ327" s="15" t="s">
        <v>158</v>
      </c>
      <c r="BK327" s="190">
        <f t="shared" si="156"/>
        <v>0</v>
      </c>
      <c r="BL327" s="15" t="s">
        <v>428</v>
      </c>
      <c r="BM327" s="189" t="s">
        <v>959</v>
      </c>
    </row>
    <row r="328" spans="2:65" s="1" customFormat="1" ht="24" customHeight="1">
      <c r="B328" s="31"/>
      <c r="C328" s="191" t="s">
        <v>960</v>
      </c>
      <c r="D328" s="191" t="s">
        <v>184</v>
      </c>
      <c r="E328" s="192" t="s">
        <v>961</v>
      </c>
      <c r="F328" s="193" t="s">
        <v>962</v>
      </c>
      <c r="G328" s="194" t="s">
        <v>181</v>
      </c>
      <c r="H328" s="195">
        <v>2</v>
      </c>
      <c r="I328" s="196"/>
      <c r="J328" s="197"/>
      <c r="K328" s="198">
        <f t="shared" si="144"/>
        <v>0</v>
      </c>
      <c r="L328" s="193" t="s">
        <v>157</v>
      </c>
      <c r="M328" s="199"/>
      <c r="N328" s="200" t="s">
        <v>20</v>
      </c>
      <c r="O328" s="185" t="s">
        <v>48</v>
      </c>
      <c r="P328" s="186">
        <f t="shared" si="145"/>
        <v>0</v>
      </c>
      <c r="Q328" s="186">
        <f t="shared" si="146"/>
        <v>0</v>
      </c>
      <c r="R328" s="186">
        <f t="shared" si="147"/>
        <v>0</v>
      </c>
      <c r="S328" s="59"/>
      <c r="T328" s="187">
        <f t="shared" si="148"/>
        <v>0</v>
      </c>
      <c r="U328" s="187">
        <v>0.0344</v>
      </c>
      <c r="V328" s="187">
        <f t="shared" si="149"/>
        <v>0.0688</v>
      </c>
      <c r="W328" s="187">
        <v>0</v>
      </c>
      <c r="X328" s="188">
        <f t="shared" si="150"/>
        <v>0</v>
      </c>
      <c r="AR328" s="189" t="s">
        <v>363</v>
      </c>
      <c r="AT328" s="189" t="s">
        <v>184</v>
      </c>
      <c r="AU328" s="189" t="s">
        <v>158</v>
      </c>
      <c r="AY328" s="15" t="s">
        <v>150</v>
      </c>
      <c r="BE328" s="190">
        <f t="shared" si="151"/>
        <v>0</v>
      </c>
      <c r="BF328" s="190">
        <f t="shared" si="152"/>
        <v>0</v>
      </c>
      <c r="BG328" s="190">
        <f t="shared" si="153"/>
        <v>0</v>
      </c>
      <c r="BH328" s="190">
        <f t="shared" si="154"/>
        <v>0</v>
      </c>
      <c r="BI328" s="190">
        <f t="shared" si="155"/>
        <v>0</v>
      </c>
      <c r="BJ328" s="15" t="s">
        <v>158</v>
      </c>
      <c r="BK328" s="190">
        <f t="shared" si="156"/>
        <v>0</v>
      </c>
      <c r="BL328" s="15" t="s">
        <v>428</v>
      </c>
      <c r="BM328" s="189" t="s">
        <v>963</v>
      </c>
    </row>
    <row r="329" spans="2:65" s="1" customFormat="1" ht="24" customHeight="1">
      <c r="B329" s="31"/>
      <c r="C329" s="191" t="s">
        <v>964</v>
      </c>
      <c r="D329" s="191" t="s">
        <v>184</v>
      </c>
      <c r="E329" s="192" t="s">
        <v>965</v>
      </c>
      <c r="F329" s="193" t="s">
        <v>966</v>
      </c>
      <c r="G329" s="194" t="s">
        <v>181</v>
      </c>
      <c r="H329" s="195">
        <v>1</v>
      </c>
      <c r="I329" s="196"/>
      <c r="J329" s="197"/>
      <c r="K329" s="198">
        <f t="shared" si="144"/>
        <v>0</v>
      </c>
      <c r="L329" s="193" t="s">
        <v>157</v>
      </c>
      <c r="M329" s="199"/>
      <c r="N329" s="200" t="s">
        <v>20</v>
      </c>
      <c r="O329" s="185" t="s">
        <v>48</v>
      </c>
      <c r="P329" s="186">
        <f t="shared" si="145"/>
        <v>0</v>
      </c>
      <c r="Q329" s="186">
        <f t="shared" si="146"/>
        <v>0</v>
      </c>
      <c r="R329" s="186">
        <f t="shared" si="147"/>
        <v>0</v>
      </c>
      <c r="S329" s="59"/>
      <c r="T329" s="187">
        <f t="shared" si="148"/>
        <v>0</v>
      </c>
      <c r="U329" s="187">
        <v>0.0402</v>
      </c>
      <c r="V329" s="187">
        <f t="shared" si="149"/>
        <v>0.0402</v>
      </c>
      <c r="W329" s="187">
        <v>0</v>
      </c>
      <c r="X329" s="188">
        <f t="shared" si="150"/>
        <v>0</v>
      </c>
      <c r="AR329" s="189" t="s">
        <v>363</v>
      </c>
      <c r="AT329" s="189" t="s">
        <v>184</v>
      </c>
      <c r="AU329" s="189" t="s">
        <v>158</v>
      </c>
      <c r="AY329" s="15" t="s">
        <v>150</v>
      </c>
      <c r="BE329" s="190">
        <f t="shared" si="151"/>
        <v>0</v>
      </c>
      <c r="BF329" s="190">
        <f t="shared" si="152"/>
        <v>0</v>
      </c>
      <c r="BG329" s="190">
        <f t="shared" si="153"/>
        <v>0</v>
      </c>
      <c r="BH329" s="190">
        <f t="shared" si="154"/>
        <v>0</v>
      </c>
      <c r="BI329" s="190">
        <f t="shared" si="155"/>
        <v>0</v>
      </c>
      <c r="BJ329" s="15" t="s">
        <v>158</v>
      </c>
      <c r="BK329" s="190">
        <f t="shared" si="156"/>
        <v>0</v>
      </c>
      <c r="BL329" s="15" t="s">
        <v>428</v>
      </c>
      <c r="BM329" s="189" t="s">
        <v>967</v>
      </c>
    </row>
    <row r="330" spans="2:65" s="1" customFormat="1" ht="24" customHeight="1">
      <c r="B330" s="31"/>
      <c r="C330" s="191" t="s">
        <v>968</v>
      </c>
      <c r="D330" s="191" t="s">
        <v>184</v>
      </c>
      <c r="E330" s="192" t="s">
        <v>969</v>
      </c>
      <c r="F330" s="193" t="s">
        <v>970</v>
      </c>
      <c r="G330" s="194" t="s">
        <v>181</v>
      </c>
      <c r="H330" s="195">
        <v>2</v>
      </c>
      <c r="I330" s="196"/>
      <c r="J330" s="197"/>
      <c r="K330" s="198">
        <f t="shared" si="144"/>
        <v>0</v>
      </c>
      <c r="L330" s="193" t="s">
        <v>157</v>
      </c>
      <c r="M330" s="199"/>
      <c r="N330" s="200" t="s">
        <v>20</v>
      </c>
      <c r="O330" s="185" t="s">
        <v>48</v>
      </c>
      <c r="P330" s="186">
        <f t="shared" si="145"/>
        <v>0</v>
      </c>
      <c r="Q330" s="186">
        <f t="shared" si="146"/>
        <v>0</v>
      </c>
      <c r="R330" s="186">
        <f t="shared" si="147"/>
        <v>0</v>
      </c>
      <c r="S330" s="59"/>
      <c r="T330" s="187">
        <f t="shared" si="148"/>
        <v>0</v>
      </c>
      <c r="U330" s="187">
        <v>0.0459</v>
      </c>
      <c r="V330" s="187">
        <f t="shared" si="149"/>
        <v>0.0918</v>
      </c>
      <c r="W330" s="187">
        <v>0</v>
      </c>
      <c r="X330" s="188">
        <f t="shared" si="150"/>
        <v>0</v>
      </c>
      <c r="AR330" s="189" t="s">
        <v>363</v>
      </c>
      <c r="AT330" s="189" t="s">
        <v>184</v>
      </c>
      <c r="AU330" s="189" t="s">
        <v>158</v>
      </c>
      <c r="AY330" s="15" t="s">
        <v>150</v>
      </c>
      <c r="BE330" s="190">
        <f t="shared" si="151"/>
        <v>0</v>
      </c>
      <c r="BF330" s="190">
        <f t="shared" si="152"/>
        <v>0</v>
      </c>
      <c r="BG330" s="190">
        <f t="shared" si="153"/>
        <v>0</v>
      </c>
      <c r="BH330" s="190">
        <f t="shared" si="154"/>
        <v>0</v>
      </c>
      <c r="BI330" s="190">
        <f t="shared" si="155"/>
        <v>0</v>
      </c>
      <c r="BJ330" s="15" t="s">
        <v>158</v>
      </c>
      <c r="BK330" s="190">
        <f t="shared" si="156"/>
        <v>0</v>
      </c>
      <c r="BL330" s="15" t="s">
        <v>428</v>
      </c>
      <c r="BM330" s="189" t="s">
        <v>971</v>
      </c>
    </row>
    <row r="331" spans="2:65" s="1" customFormat="1" ht="24" customHeight="1">
      <c r="B331" s="31"/>
      <c r="C331" s="191" t="s">
        <v>972</v>
      </c>
      <c r="D331" s="191" t="s">
        <v>184</v>
      </c>
      <c r="E331" s="192" t="s">
        <v>973</v>
      </c>
      <c r="F331" s="193" t="s">
        <v>974</v>
      </c>
      <c r="G331" s="194" t="s">
        <v>181</v>
      </c>
      <c r="H331" s="195">
        <v>3</v>
      </c>
      <c r="I331" s="196"/>
      <c r="J331" s="197"/>
      <c r="K331" s="198">
        <f t="shared" si="144"/>
        <v>0</v>
      </c>
      <c r="L331" s="193" t="s">
        <v>157</v>
      </c>
      <c r="M331" s="199"/>
      <c r="N331" s="200" t="s">
        <v>20</v>
      </c>
      <c r="O331" s="185" t="s">
        <v>48</v>
      </c>
      <c r="P331" s="186">
        <f t="shared" si="145"/>
        <v>0</v>
      </c>
      <c r="Q331" s="186">
        <f t="shared" si="146"/>
        <v>0</v>
      </c>
      <c r="R331" s="186">
        <f t="shared" si="147"/>
        <v>0</v>
      </c>
      <c r="S331" s="59"/>
      <c r="T331" s="187">
        <f t="shared" si="148"/>
        <v>0</v>
      </c>
      <c r="U331" s="187">
        <v>0.0517</v>
      </c>
      <c r="V331" s="187">
        <f t="shared" si="149"/>
        <v>0.15510000000000002</v>
      </c>
      <c r="W331" s="187">
        <v>0</v>
      </c>
      <c r="X331" s="188">
        <f t="shared" si="150"/>
        <v>0</v>
      </c>
      <c r="AR331" s="189" t="s">
        <v>363</v>
      </c>
      <c r="AT331" s="189" t="s">
        <v>184</v>
      </c>
      <c r="AU331" s="189" t="s">
        <v>158</v>
      </c>
      <c r="AY331" s="15" t="s">
        <v>150</v>
      </c>
      <c r="BE331" s="190">
        <f t="shared" si="151"/>
        <v>0</v>
      </c>
      <c r="BF331" s="190">
        <f t="shared" si="152"/>
        <v>0</v>
      </c>
      <c r="BG331" s="190">
        <f t="shared" si="153"/>
        <v>0</v>
      </c>
      <c r="BH331" s="190">
        <f t="shared" si="154"/>
        <v>0</v>
      </c>
      <c r="BI331" s="190">
        <f t="shared" si="155"/>
        <v>0</v>
      </c>
      <c r="BJ331" s="15" t="s">
        <v>158</v>
      </c>
      <c r="BK331" s="190">
        <f t="shared" si="156"/>
        <v>0</v>
      </c>
      <c r="BL331" s="15" t="s">
        <v>428</v>
      </c>
      <c r="BM331" s="189" t="s">
        <v>975</v>
      </c>
    </row>
    <row r="332" spans="2:65" s="1" customFormat="1" ht="24" customHeight="1">
      <c r="B332" s="31"/>
      <c r="C332" s="177" t="s">
        <v>976</v>
      </c>
      <c r="D332" s="177" t="s">
        <v>153</v>
      </c>
      <c r="E332" s="178" t="s">
        <v>977</v>
      </c>
      <c r="F332" s="179" t="s">
        <v>978</v>
      </c>
      <c r="G332" s="180" t="s">
        <v>187</v>
      </c>
      <c r="H332" s="181">
        <v>1.115</v>
      </c>
      <c r="I332" s="182"/>
      <c r="J332" s="182"/>
      <c r="K332" s="183">
        <f t="shared" si="144"/>
        <v>0</v>
      </c>
      <c r="L332" s="179" t="s">
        <v>157</v>
      </c>
      <c r="M332" s="35"/>
      <c r="N332" s="184" t="s">
        <v>20</v>
      </c>
      <c r="O332" s="185" t="s">
        <v>48</v>
      </c>
      <c r="P332" s="186">
        <f t="shared" si="145"/>
        <v>0</v>
      </c>
      <c r="Q332" s="186">
        <f t="shared" si="146"/>
        <v>0</v>
      </c>
      <c r="R332" s="186">
        <f t="shared" si="147"/>
        <v>0</v>
      </c>
      <c r="S332" s="59"/>
      <c r="T332" s="187">
        <f t="shared" si="148"/>
        <v>0</v>
      </c>
      <c r="U332" s="187">
        <v>0</v>
      </c>
      <c r="V332" s="187">
        <f t="shared" si="149"/>
        <v>0</v>
      </c>
      <c r="W332" s="187">
        <v>0</v>
      </c>
      <c r="X332" s="188">
        <f t="shared" si="150"/>
        <v>0</v>
      </c>
      <c r="AR332" s="189" t="s">
        <v>428</v>
      </c>
      <c r="AT332" s="189" t="s">
        <v>153</v>
      </c>
      <c r="AU332" s="189" t="s">
        <v>158</v>
      </c>
      <c r="AY332" s="15" t="s">
        <v>150</v>
      </c>
      <c r="BE332" s="190">
        <f t="shared" si="151"/>
        <v>0</v>
      </c>
      <c r="BF332" s="190">
        <f t="shared" si="152"/>
        <v>0</v>
      </c>
      <c r="BG332" s="190">
        <f t="shared" si="153"/>
        <v>0</v>
      </c>
      <c r="BH332" s="190">
        <f t="shared" si="154"/>
        <v>0</v>
      </c>
      <c r="BI332" s="190">
        <f t="shared" si="155"/>
        <v>0</v>
      </c>
      <c r="BJ332" s="15" t="s">
        <v>158</v>
      </c>
      <c r="BK332" s="190">
        <f t="shared" si="156"/>
        <v>0</v>
      </c>
      <c r="BL332" s="15" t="s">
        <v>428</v>
      </c>
      <c r="BM332" s="189" t="s">
        <v>979</v>
      </c>
    </row>
    <row r="333" spans="2:63" s="11" customFormat="1" ht="22.9" customHeight="1">
      <c r="B333" s="160"/>
      <c r="C333" s="161"/>
      <c r="D333" s="162" t="s">
        <v>77</v>
      </c>
      <c r="E333" s="175" t="s">
        <v>980</v>
      </c>
      <c r="F333" s="175" t="s">
        <v>981</v>
      </c>
      <c r="G333" s="161"/>
      <c r="H333" s="161"/>
      <c r="I333" s="164"/>
      <c r="J333" s="164"/>
      <c r="K333" s="176">
        <f>BK333</f>
        <v>0</v>
      </c>
      <c r="L333" s="161"/>
      <c r="M333" s="166"/>
      <c r="N333" s="167"/>
      <c r="O333" s="168"/>
      <c r="P333" s="168"/>
      <c r="Q333" s="169">
        <f>Q334</f>
        <v>0</v>
      </c>
      <c r="R333" s="169">
        <f>R334</f>
        <v>0</v>
      </c>
      <c r="S333" s="168"/>
      <c r="T333" s="170">
        <f>T334</f>
        <v>0</v>
      </c>
      <c r="U333" s="168"/>
      <c r="V333" s="170">
        <f>V334</f>
        <v>0</v>
      </c>
      <c r="W333" s="168"/>
      <c r="X333" s="171">
        <f>X334</f>
        <v>0</v>
      </c>
      <c r="AR333" s="172" t="s">
        <v>158</v>
      </c>
      <c r="AT333" s="173" t="s">
        <v>77</v>
      </c>
      <c r="AU333" s="173" t="s">
        <v>83</v>
      </c>
      <c r="AY333" s="172" t="s">
        <v>150</v>
      </c>
      <c r="BK333" s="174">
        <f>BK334</f>
        <v>0</v>
      </c>
    </row>
    <row r="334" spans="2:65" s="1" customFormat="1" ht="16.5" customHeight="1">
      <c r="B334" s="31"/>
      <c r="C334" s="177" t="s">
        <v>982</v>
      </c>
      <c r="D334" s="177" t="s">
        <v>153</v>
      </c>
      <c r="E334" s="178" t="s">
        <v>980</v>
      </c>
      <c r="F334" s="179" t="s">
        <v>983</v>
      </c>
      <c r="G334" s="180" t="s">
        <v>240</v>
      </c>
      <c r="H334" s="181">
        <v>1</v>
      </c>
      <c r="I334" s="182"/>
      <c r="J334" s="182"/>
      <c r="K334" s="183">
        <f>ROUND(P334*H334,2)</f>
        <v>0</v>
      </c>
      <c r="L334" s="179" t="s">
        <v>20</v>
      </c>
      <c r="M334" s="35"/>
      <c r="N334" s="184" t="s">
        <v>20</v>
      </c>
      <c r="O334" s="185" t="s">
        <v>48</v>
      </c>
      <c r="P334" s="186">
        <f>I334+J334</f>
        <v>0</v>
      </c>
      <c r="Q334" s="186">
        <f>ROUND(I334*H334,2)</f>
        <v>0</v>
      </c>
      <c r="R334" s="186">
        <f>ROUND(J334*H334,2)</f>
        <v>0</v>
      </c>
      <c r="S334" s="59"/>
      <c r="T334" s="187">
        <f>S334*H334</f>
        <v>0</v>
      </c>
      <c r="U334" s="187">
        <v>0</v>
      </c>
      <c r="V334" s="187">
        <f>U334*H334</f>
        <v>0</v>
      </c>
      <c r="W334" s="187">
        <v>0</v>
      </c>
      <c r="X334" s="188">
        <f>W334*H334</f>
        <v>0</v>
      </c>
      <c r="AR334" s="189" t="s">
        <v>428</v>
      </c>
      <c r="AT334" s="189" t="s">
        <v>153</v>
      </c>
      <c r="AU334" s="189" t="s">
        <v>158</v>
      </c>
      <c r="AY334" s="15" t="s">
        <v>150</v>
      </c>
      <c r="BE334" s="190">
        <f>IF(O334="základní",K334,0)</f>
        <v>0</v>
      </c>
      <c r="BF334" s="190">
        <f>IF(O334="snížená",K334,0)</f>
        <v>0</v>
      </c>
      <c r="BG334" s="190">
        <f>IF(O334="zákl. přenesená",K334,0)</f>
        <v>0</v>
      </c>
      <c r="BH334" s="190">
        <f>IF(O334="sníž. přenesená",K334,0)</f>
        <v>0</v>
      </c>
      <c r="BI334" s="190">
        <f>IF(O334="nulová",K334,0)</f>
        <v>0</v>
      </c>
      <c r="BJ334" s="15" t="s">
        <v>158</v>
      </c>
      <c r="BK334" s="190">
        <f>ROUND(P334*H334,2)</f>
        <v>0</v>
      </c>
      <c r="BL334" s="15" t="s">
        <v>428</v>
      </c>
      <c r="BM334" s="189" t="s">
        <v>984</v>
      </c>
    </row>
    <row r="335" spans="2:63" s="11" customFormat="1" ht="22.9" customHeight="1">
      <c r="B335" s="160"/>
      <c r="C335" s="161"/>
      <c r="D335" s="162" t="s">
        <v>77</v>
      </c>
      <c r="E335" s="175" t="s">
        <v>985</v>
      </c>
      <c r="F335" s="175" t="s">
        <v>986</v>
      </c>
      <c r="G335" s="161"/>
      <c r="H335" s="161"/>
      <c r="I335" s="164"/>
      <c r="J335" s="164"/>
      <c r="K335" s="176">
        <f>BK335</f>
        <v>0</v>
      </c>
      <c r="L335" s="161"/>
      <c r="M335" s="166"/>
      <c r="N335" s="167"/>
      <c r="O335" s="168"/>
      <c r="P335" s="168"/>
      <c r="Q335" s="169">
        <f>SUM(Q336:Q355)</f>
        <v>0</v>
      </c>
      <c r="R335" s="169">
        <f>SUM(R336:R355)</f>
        <v>0</v>
      </c>
      <c r="S335" s="168"/>
      <c r="T335" s="170">
        <f>SUM(T336:T355)</f>
        <v>0</v>
      </c>
      <c r="U335" s="168"/>
      <c r="V335" s="170">
        <f>SUM(V336:V355)</f>
        <v>4.461872250000002</v>
      </c>
      <c r="W335" s="168"/>
      <c r="X335" s="171">
        <f>SUM(X336:X355)</f>
        <v>0.018160000000000003</v>
      </c>
      <c r="AR335" s="172" t="s">
        <v>158</v>
      </c>
      <c r="AT335" s="173" t="s">
        <v>77</v>
      </c>
      <c r="AU335" s="173" t="s">
        <v>83</v>
      </c>
      <c r="AY335" s="172" t="s">
        <v>150</v>
      </c>
      <c r="BK335" s="174">
        <f>SUM(BK336:BK355)</f>
        <v>0</v>
      </c>
    </row>
    <row r="336" spans="2:65" s="1" customFormat="1" ht="24" customHeight="1">
      <c r="B336" s="31"/>
      <c r="C336" s="177" t="s">
        <v>987</v>
      </c>
      <c r="D336" s="177" t="s">
        <v>153</v>
      </c>
      <c r="E336" s="178" t="s">
        <v>988</v>
      </c>
      <c r="F336" s="179" t="s">
        <v>989</v>
      </c>
      <c r="G336" s="180" t="s">
        <v>156</v>
      </c>
      <c r="H336" s="181">
        <v>11.175</v>
      </c>
      <c r="I336" s="182"/>
      <c r="J336" s="182"/>
      <c r="K336" s="183">
        <f aca="true" t="shared" si="157" ref="K336:K355">ROUND(P336*H336,2)</f>
        <v>0</v>
      </c>
      <c r="L336" s="179" t="s">
        <v>157</v>
      </c>
      <c r="M336" s="35"/>
      <c r="N336" s="184" t="s">
        <v>20</v>
      </c>
      <c r="O336" s="185" t="s">
        <v>48</v>
      </c>
      <c r="P336" s="186">
        <f aca="true" t="shared" si="158" ref="P336:P355">I336+J336</f>
        <v>0</v>
      </c>
      <c r="Q336" s="186">
        <f aca="true" t="shared" si="159" ref="Q336:Q355">ROUND(I336*H336,2)</f>
        <v>0</v>
      </c>
      <c r="R336" s="186">
        <f aca="true" t="shared" si="160" ref="R336:R355">ROUND(J336*H336,2)</f>
        <v>0</v>
      </c>
      <c r="S336" s="59"/>
      <c r="T336" s="187">
        <f aca="true" t="shared" si="161" ref="T336:T355">S336*H336</f>
        <v>0</v>
      </c>
      <c r="U336" s="187">
        <v>0.02197</v>
      </c>
      <c r="V336" s="187">
        <f aca="true" t="shared" si="162" ref="V336:V355">U336*H336</f>
        <v>0.24551475</v>
      </c>
      <c r="W336" s="187">
        <v>0</v>
      </c>
      <c r="X336" s="188">
        <f aca="true" t="shared" si="163" ref="X336:X355">W336*H336</f>
        <v>0</v>
      </c>
      <c r="AR336" s="189" t="s">
        <v>428</v>
      </c>
      <c r="AT336" s="189" t="s">
        <v>153</v>
      </c>
      <c r="AU336" s="189" t="s">
        <v>158</v>
      </c>
      <c r="AY336" s="15" t="s">
        <v>150</v>
      </c>
      <c r="BE336" s="190">
        <f aca="true" t="shared" si="164" ref="BE336:BE355">IF(O336="základní",K336,0)</f>
        <v>0</v>
      </c>
      <c r="BF336" s="190">
        <f aca="true" t="shared" si="165" ref="BF336:BF355">IF(O336="snížená",K336,0)</f>
        <v>0</v>
      </c>
      <c r="BG336" s="190">
        <f aca="true" t="shared" si="166" ref="BG336:BG355">IF(O336="zákl. přenesená",K336,0)</f>
        <v>0</v>
      </c>
      <c r="BH336" s="190">
        <f aca="true" t="shared" si="167" ref="BH336:BH355">IF(O336="sníž. přenesená",K336,0)</f>
        <v>0</v>
      </c>
      <c r="BI336" s="190">
        <f aca="true" t="shared" si="168" ref="BI336:BI355">IF(O336="nulová",K336,0)</f>
        <v>0</v>
      </c>
      <c r="BJ336" s="15" t="s">
        <v>158</v>
      </c>
      <c r="BK336" s="190">
        <f aca="true" t="shared" si="169" ref="BK336:BK355">ROUND(P336*H336,2)</f>
        <v>0</v>
      </c>
      <c r="BL336" s="15" t="s">
        <v>428</v>
      </c>
      <c r="BM336" s="189" t="s">
        <v>990</v>
      </c>
    </row>
    <row r="337" spans="2:65" s="1" customFormat="1" ht="24" customHeight="1">
      <c r="B337" s="31"/>
      <c r="C337" s="177" t="s">
        <v>991</v>
      </c>
      <c r="D337" s="177" t="s">
        <v>153</v>
      </c>
      <c r="E337" s="178" t="s">
        <v>992</v>
      </c>
      <c r="F337" s="179" t="s">
        <v>993</v>
      </c>
      <c r="G337" s="180" t="s">
        <v>156</v>
      </c>
      <c r="H337" s="181">
        <v>11.175</v>
      </c>
      <c r="I337" s="182"/>
      <c r="J337" s="182"/>
      <c r="K337" s="183">
        <f t="shared" si="157"/>
        <v>0</v>
      </c>
      <c r="L337" s="179" t="s">
        <v>157</v>
      </c>
      <c r="M337" s="35"/>
      <c r="N337" s="184" t="s">
        <v>20</v>
      </c>
      <c r="O337" s="185" t="s">
        <v>48</v>
      </c>
      <c r="P337" s="186">
        <f t="shared" si="158"/>
        <v>0</v>
      </c>
      <c r="Q337" s="186">
        <f t="shared" si="159"/>
        <v>0</v>
      </c>
      <c r="R337" s="186">
        <f t="shared" si="160"/>
        <v>0</v>
      </c>
      <c r="S337" s="59"/>
      <c r="T337" s="187">
        <f t="shared" si="161"/>
        <v>0</v>
      </c>
      <c r="U337" s="187">
        <v>4E-05</v>
      </c>
      <c r="V337" s="187">
        <f t="shared" si="162"/>
        <v>0.0004470000000000001</v>
      </c>
      <c r="W337" s="187">
        <v>0</v>
      </c>
      <c r="X337" s="188">
        <f t="shared" si="163"/>
        <v>0</v>
      </c>
      <c r="AR337" s="189" t="s">
        <v>428</v>
      </c>
      <c r="AT337" s="189" t="s">
        <v>153</v>
      </c>
      <c r="AU337" s="189" t="s">
        <v>158</v>
      </c>
      <c r="AY337" s="15" t="s">
        <v>150</v>
      </c>
      <c r="BE337" s="190">
        <f t="shared" si="164"/>
        <v>0</v>
      </c>
      <c r="BF337" s="190">
        <f t="shared" si="165"/>
        <v>0</v>
      </c>
      <c r="BG337" s="190">
        <f t="shared" si="166"/>
        <v>0</v>
      </c>
      <c r="BH337" s="190">
        <f t="shared" si="167"/>
        <v>0</v>
      </c>
      <c r="BI337" s="190">
        <f t="shared" si="168"/>
        <v>0</v>
      </c>
      <c r="BJ337" s="15" t="s">
        <v>158</v>
      </c>
      <c r="BK337" s="190">
        <f t="shared" si="169"/>
        <v>0</v>
      </c>
      <c r="BL337" s="15" t="s">
        <v>428</v>
      </c>
      <c r="BM337" s="189" t="s">
        <v>994</v>
      </c>
    </row>
    <row r="338" spans="2:65" s="1" customFormat="1" ht="24" customHeight="1">
      <c r="B338" s="31"/>
      <c r="C338" s="191" t="s">
        <v>995</v>
      </c>
      <c r="D338" s="191" t="s">
        <v>184</v>
      </c>
      <c r="E338" s="192" t="s">
        <v>996</v>
      </c>
      <c r="F338" s="193" t="s">
        <v>997</v>
      </c>
      <c r="G338" s="194" t="s">
        <v>240</v>
      </c>
      <c r="H338" s="195">
        <v>21.232</v>
      </c>
      <c r="I338" s="196"/>
      <c r="J338" s="197"/>
      <c r="K338" s="198">
        <f t="shared" si="157"/>
        <v>0</v>
      </c>
      <c r="L338" s="193" t="s">
        <v>157</v>
      </c>
      <c r="M338" s="199"/>
      <c r="N338" s="200" t="s">
        <v>20</v>
      </c>
      <c r="O338" s="185" t="s">
        <v>48</v>
      </c>
      <c r="P338" s="186">
        <f t="shared" si="158"/>
        <v>0</v>
      </c>
      <c r="Q338" s="186">
        <f t="shared" si="159"/>
        <v>0</v>
      </c>
      <c r="R338" s="186">
        <f t="shared" si="160"/>
        <v>0</v>
      </c>
      <c r="S338" s="59"/>
      <c r="T338" s="187">
        <f t="shared" si="161"/>
        <v>0</v>
      </c>
      <c r="U338" s="187">
        <v>0.0007</v>
      </c>
      <c r="V338" s="187">
        <f t="shared" si="162"/>
        <v>0.0148624</v>
      </c>
      <c r="W338" s="187">
        <v>0</v>
      </c>
      <c r="X338" s="188">
        <f t="shared" si="163"/>
        <v>0</v>
      </c>
      <c r="AR338" s="189" t="s">
        <v>363</v>
      </c>
      <c r="AT338" s="189" t="s">
        <v>184</v>
      </c>
      <c r="AU338" s="189" t="s">
        <v>158</v>
      </c>
      <c r="AY338" s="15" t="s">
        <v>150</v>
      </c>
      <c r="BE338" s="190">
        <f t="shared" si="164"/>
        <v>0</v>
      </c>
      <c r="BF338" s="190">
        <f t="shared" si="165"/>
        <v>0</v>
      </c>
      <c r="BG338" s="190">
        <f t="shared" si="166"/>
        <v>0</v>
      </c>
      <c r="BH338" s="190">
        <f t="shared" si="167"/>
        <v>0</v>
      </c>
      <c r="BI338" s="190">
        <f t="shared" si="168"/>
        <v>0</v>
      </c>
      <c r="BJ338" s="15" t="s">
        <v>158</v>
      </c>
      <c r="BK338" s="190">
        <f t="shared" si="169"/>
        <v>0</v>
      </c>
      <c r="BL338" s="15" t="s">
        <v>428</v>
      </c>
      <c r="BM338" s="189" t="s">
        <v>998</v>
      </c>
    </row>
    <row r="339" spans="2:65" s="1" customFormat="1" ht="24" customHeight="1">
      <c r="B339" s="31"/>
      <c r="C339" s="177" t="s">
        <v>999</v>
      </c>
      <c r="D339" s="177" t="s">
        <v>153</v>
      </c>
      <c r="E339" s="178" t="s">
        <v>1000</v>
      </c>
      <c r="F339" s="179" t="s">
        <v>1001</v>
      </c>
      <c r="G339" s="180" t="s">
        <v>156</v>
      </c>
      <c r="H339" s="181">
        <v>11.175</v>
      </c>
      <c r="I339" s="182"/>
      <c r="J339" s="182"/>
      <c r="K339" s="183">
        <f t="shared" si="157"/>
        <v>0</v>
      </c>
      <c r="L339" s="179" t="s">
        <v>157</v>
      </c>
      <c r="M339" s="35"/>
      <c r="N339" s="184" t="s">
        <v>20</v>
      </c>
      <c r="O339" s="185" t="s">
        <v>48</v>
      </c>
      <c r="P339" s="186">
        <f t="shared" si="158"/>
        <v>0</v>
      </c>
      <c r="Q339" s="186">
        <f t="shared" si="159"/>
        <v>0</v>
      </c>
      <c r="R339" s="186">
        <f t="shared" si="160"/>
        <v>0</v>
      </c>
      <c r="S339" s="59"/>
      <c r="T339" s="187">
        <f t="shared" si="161"/>
        <v>0</v>
      </c>
      <c r="U339" s="187">
        <v>0.00088</v>
      </c>
      <c r="V339" s="187">
        <f t="shared" si="162"/>
        <v>0.009834</v>
      </c>
      <c r="W339" s="187">
        <v>0</v>
      </c>
      <c r="X339" s="188">
        <f t="shared" si="163"/>
        <v>0</v>
      </c>
      <c r="AR339" s="189" t="s">
        <v>428</v>
      </c>
      <c r="AT339" s="189" t="s">
        <v>153</v>
      </c>
      <c r="AU339" s="189" t="s">
        <v>158</v>
      </c>
      <c r="AY339" s="15" t="s">
        <v>150</v>
      </c>
      <c r="BE339" s="190">
        <f t="shared" si="164"/>
        <v>0</v>
      </c>
      <c r="BF339" s="190">
        <f t="shared" si="165"/>
        <v>0</v>
      </c>
      <c r="BG339" s="190">
        <f t="shared" si="166"/>
        <v>0</v>
      </c>
      <c r="BH339" s="190">
        <f t="shared" si="167"/>
        <v>0</v>
      </c>
      <c r="BI339" s="190">
        <f t="shared" si="168"/>
        <v>0</v>
      </c>
      <c r="BJ339" s="15" t="s">
        <v>158</v>
      </c>
      <c r="BK339" s="190">
        <f t="shared" si="169"/>
        <v>0</v>
      </c>
      <c r="BL339" s="15" t="s">
        <v>428</v>
      </c>
      <c r="BM339" s="189" t="s">
        <v>1002</v>
      </c>
    </row>
    <row r="340" spans="2:65" s="1" customFormat="1" ht="24" customHeight="1">
      <c r="B340" s="31"/>
      <c r="C340" s="177" t="s">
        <v>1003</v>
      </c>
      <c r="D340" s="177" t="s">
        <v>153</v>
      </c>
      <c r="E340" s="178" t="s">
        <v>1004</v>
      </c>
      <c r="F340" s="179" t="s">
        <v>1005</v>
      </c>
      <c r="G340" s="180" t="s">
        <v>156</v>
      </c>
      <c r="H340" s="181">
        <v>22.35</v>
      </c>
      <c r="I340" s="182"/>
      <c r="J340" s="182"/>
      <c r="K340" s="183">
        <f t="shared" si="157"/>
        <v>0</v>
      </c>
      <c r="L340" s="179" t="s">
        <v>157</v>
      </c>
      <c r="M340" s="35"/>
      <c r="N340" s="184" t="s">
        <v>20</v>
      </c>
      <c r="O340" s="185" t="s">
        <v>48</v>
      </c>
      <c r="P340" s="186">
        <f t="shared" si="158"/>
        <v>0</v>
      </c>
      <c r="Q340" s="186">
        <f t="shared" si="159"/>
        <v>0</v>
      </c>
      <c r="R340" s="186">
        <f t="shared" si="160"/>
        <v>0</v>
      </c>
      <c r="S340" s="59"/>
      <c r="T340" s="187">
        <f t="shared" si="161"/>
        <v>0</v>
      </c>
      <c r="U340" s="187">
        <v>0.0002</v>
      </c>
      <c r="V340" s="187">
        <f t="shared" si="162"/>
        <v>0.004470000000000001</v>
      </c>
      <c r="W340" s="187">
        <v>0</v>
      </c>
      <c r="X340" s="188">
        <f t="shared" si="163"/>
        <v>0</v>
      </c>
      <c r="AR340" s="189" t="s">
        <v>428</v>
      </c>
      <c r="AT340" s="189" t="s">
        <v>153</v>
      </c>
      <c r="AU340" s="189" t="s">
        <v>158</v>
      </c>
      <c r="AY340" s="15" t="s">
        <v>150</v>
      </c>
      <c r="BE340" s="190">
        <f t="shared" si="164"/>
        <v>0</v>
      </c>
      <c r="BF340" s="190">
        <f t="shared" si="165"/>
        <v>0</v>
      </c>
      <c r="BG340" s="190">
        <f t="shared" si="166"/>
        <v>0</v>
      </c>
      <c r="BH340" s="190">
        <f t="shared" si="167"/>
        <v>0</v>
      </c>
      <c r="BI340" s="190">
        <f t="shared" si="168"/>
        <v>0</v>
      </c>
      <c r="BJ340" s="15" t="s">
        <v>158</v>
      </c>
      <c r="BK340" s="190">
        <f t="shared" si="169"/>
        <v>0</v>
      </c>
      <c r="BL340" s="15" t="s">
        <v>428</v>
      </c>
      <c r="BM340" s="189" t="s">
        <v>1006</v>
      </c>
    </row>
    <row r="341" spans="2:65" s="1" customFormat="1" ht="24" customHeight="1">
      <c r="B341" s="31"/>
      <c r="C341" s="177" t="s">
        <v>1007</v>
      </c>
      <c r="D341" s="177" t="s">
        <v>153</v>
      </c>
      <c r="E341" s="178" t="s">
        <v>1008</v>
      </c>
      <c r="F341" s="179" t="s">
        <v>1009</v>
      </c>
      <c r="G341" s="180" t="s">
        <v>240</v>
      </c>
      <c r="H341" s="181">
        <v>6.25</v>
      </c>
      <c r="I341" s="182"/>
      <c r="J341" s="182"/>
      <c r="K341" s="183">
        <f t="shared" si="157"/>
        <v>0</v>
      </c>
      <c r="L341" s="179" t="s">
        <v>157</v>
      </c>
      <c r="M341" s="35"/>
      <c r="N341" s="184" t="s">
        <v>20</v>
      </c>
      <c r="O341" s="185" t="s">
        <v>48</v>
      </c>
      <c r="P341" s="186">
        <f t="shared" si="158"/>
        <v>0</v>
      </c>
      <c r="Q341" s="186">
        <f t="shared" si="159"/>
        <v>0</v>
      </c>
      <c r="R341" s="186">
        <f t="shared" si="160"/>
        <v>0</v>
      </c>
      <c r="S341" s="59"/>
      <c r="T341" s="187">
        <f t="shared" si="161"/>
        <v>0</v>
      </c>
      <c r="U341" s="187">
        <v>4E-05</v>
      </c>
      <c r="V341" s="187">
        <f t="shared" si="162"/>
        <v>0.00025</v>
      </c>
      <c r="W341" s="187">
        <v>0</v>
      </c>
      <c r="X341" s="188">
        <f t="shared" si="163"/>
        <v>0</v>
      </c>
      <c r="AR341" s="189" t="s">
        <v>428</v>
      </c>
      <c r="AT341" s="189" t="s">
        <v>153</v>
      </c>
      <c r="AU341" s="189" t="s">
        <v>158</v>
      </c>
      <c r="AY341" s="15" t="s">
        <v>150</v>
      </c>
      <c r="BE341" s="190">
        <f t="shared" si="164"/>
        <v>0</v>
      </c>
      <c r="BF341" s="190">
        <f t="shared" si="165"/>
        <v>0</v>
      </c>
      <c r="BG341" s="190">
        <f t="shared" si="166"/>
        <v>0</v>
      </c>
      <c r="BH341" s="190">
        <f t="shared" si="167"/>
        <v>0</v>
      </c>
      <c r="BI341" s="190">
        <f t="shared" si="168"/>
        <v>0</v>
      </c>
      <c r="BJ341" s="15" t="s">
        <v>158</v>
      </c>
      <c r="BK341" s="190">
        <f t="shared" si="169"/>
        <v>0</v>
      </c>
      <c r="BL341" s="15" t="s">
        <v>428</v>
      </c>
      <c r="BM341" s="189" t="s">
        <v>1010</v>
      </c>
    </row>
    <row r="342" spans="2:65" s="1" customFormat="1" ht="24" customHeight="1">
      <c r="B342" s="31"/>
      <c r="C342" s="177" t="s">
        <v>1011</v>
      </c>
      <c r="D342" s="177" t="s">
        <v>153</v>
      </c>
      <c r="E342" s="178" t="s">
        <v>1012</v>
      </c>
      <c r="F342" s="179" t="s">
        <v>1013</v>
      </c>
      <c r="G342" s="180" t="s">
        <v>240</v>
      </c>
      <c r="H342" s="181">
        <v>2</v>
      </c>
      <c r="I342" s="182"/>
      <c r="J342" s="182"/>
      <c r="K342" s="183">
        <f t="shared" si="157"/>
        <v>0</v>
      </c>
      <c r="L342" s="179" t="s">
        <v>157</v>
      </c>
      <c r="M342" s="35"/>
      <c r="N342" s="184" t="s">
        <v>20</v>
      </c>
      <c r="O342" s="185" t="s">
        <v>48</v>
      </c>
      <c r="P342" s="186">
        <f t="shared" si="158"/>
        <v>0</v>
      </c>
      <c r="Q342" s="186">
        <f t="shared" si="159"/>
        <v>0</v>
      </c>
      <c r="R342" s="186">
        <f t="shared" si="160"/>
        <v>0</v>
      </c>
      <c r="S342" s="59"/>
      <c r="T342" s="187">
        <f t="shared" si="161"/>
        <v>0</v>
      </c>
      <c r="U342" s="187">
        <v>0.00014</v>
      </c>
      <c r="V342" s="187">
        <f t="shared" si="162"/>
        <v>0.00028</v>
      </c>
      <c r="W342" s="187">
        <v>0</v>
      </c>
      <c r="X342" s="188">
        <f t="shared" si="163"/>
        <v>0</v>
      </c>
      <c r="AR342" s="189" t="s">
        <v>428</v>
      </c>
      <c r="AT342" s="189" t="s">
        <v>153</v>
      </c>
      <c r="AU342" s="189" t="s">
        <v>158</v>
      </c>
      <c r="AY342" s="15" t="s">
        <v>150</v>
      </c>
      <c r="BE342" s="190">
        <f t="shared" si="164"/>
        <v>0</v>
      </c>
      <c r="BF342" s="190">
        <f t="shared" si="165"/>
        <v>0</v>
      </c>
      <c r="BG342" s="190">
        <f t="shared" si="166"/>
        <v>0</v>
      </c>
      <c r="BH342" s="190">
        <f t="shared" si="167"/>
        <v>0</v>
      </c>
      <c r="BI342" s="190">
        <f t="shared" si="168"/>
        <v>0</v>
      </c>
      <c r="BJ342" s="15" t="s">
        <v>158</v>
      </c>
      <c r="BK342" s="190">
        <f t="shared" si="169"/>
        <v>0</v>
      </c>
      <c r="BL342" s="15" t="s">
        <v>428</v>
      </c>
      <c r="BM342" s="189" t="s">
        <v>1014</v>
      </c>
    </row>
    <row r="343" spans="2:65" s="1" customFormat="1" ht="24" customHeight="1">
      <c r="B343" s="31"/>
      <c r="C343" s="177" t="s">
        <v>1015</v>
      </c>
      <c r="D343" s="177" t="s">
        <v>153</v>
      </c>
      <c r="E343" s="178" t="s">
        <v>1016</v>
      </c>
      <c r="F343" s="179" t="s">
        <v>1017</v>
      </c>
      <c r="G343" s="180" t="s">
        <v>156</v>
      </c>
      <c r="H343" s="181">
        <v>4</v>
      </c>
      <c r="I343" s="182"/>
      <c r="J343" s="182"/>
      <c r="K343" s="183">
        <f t="shared" si="157"/>
        <v>0</v>
      </c>
      <c r="L343" s="179" t="s">
        <v>157</v>
      </c>
      <c r="M343" s="35"/>
      <c r="N343" s="184" t="s">
        <v>20</v>
      </c>
      <c r="O343" s="185" t="s">
        <v>48</v>
      </c>
      <c r="P343" s="186">
        <f t="shared" si="158"/>
        <v>0</v>
      </c>
      <c r="Q343" s="186">
        <f t="shared" si="159"/>
        <v>0</v>
      </c>
      <c r="R343" s="186">
        <f t="shared" si="160"/>
        <v>0</v>
      </c>
      <c r="S343" s="59"/>
      <c r="T343" s="187">
        <f t="shared" si="161"/>
        <v>0</v>
      </c>
      <c r="U343" s="187">
        <v>0.0175</v>
      </c>
      <c r="V343" s="187">
        <f t="shared" si="162"/>
        <v>0.07</v>
      </c>
      <c r="W343" s="187">
        <v>0</v>
      </c>
      <c r="X343" s="188">
        <f t="shared" si="163"/>
        <v>0</v>
      </c>
      <c r="AR343" s="189" t="s">
        <v>428</v>
      </c>
      <c r="AT343" s="189" t="s">
        <v>153</v>
      </c>
      <c r="AU343" s="189" t="s">
        <v>158</v>
      </c>
      <c r="AY343" s="15" t="s">
        <v>150</v>
      </c>
      <c r="BE343" s="190">
        <f t="shared" si="164"/>
        <v>0</v>
      </c>
      <c r="BF343" s="190">
        <f t="shared" si="165"/>
        <v>0</v>
      </c>
      <c r="BG343" s="190">
        <f t="shared" si="166"/>
        <v>0</v>
      </c>
      <c r="BH343" s="190">
        <f t="shared" si="167"/>
        <v>0</v>
      </c>
      <c r="BI343" s="190">
        <f t="shared" si="168"/>
        <v>0</v>
      </c>
      <c r="BJ343" s="15" t="s">
        <v>158</v>
      </c>
      <c r="BK343" s="190">
        <f t="shared" si="169"/>
        <v>0</v>
      </c>
      <c r="BL343" s="15" t="s">
        <v>428</v>
      </c>
      <c r="BM343" s="189" t="s">
        <v>1018</v>
      </c>
    </row>
    <row r="344" spans="2:65" s="1" customFormat="1" ht="24" customHeight="1">
      <c r="B344" s="31"/>
      <c r="C344" s="177" t="s">
        <v>1019</v>
      </c>
      <c r="D344" s="177" t="s">
        <v>153</v>
      </c>
      <c r="E344" s="178" t="s">
        <v>1020</v>
      </c>
      <c r="F344" s="179" t="s">
        <v>1021</v>
      </c>
      <c r="G344" s="180" t="s">
        <v>156</v>
      </c>
      <c r="H344" s="181">
        <v>78.27</v>
      </c>
      <c r="I344" s="182"/>
      <c r="J344" s="182"/>
      <c r="K344" s="183">
        <f t="shared" si="157"/>
        <v>0</v>
      </c>
      <c r="L344" s="179" t="s">
        <v>157</v>
      </c>
      <c r="M344" s="35"/>
      <c r="N344" s="184" t="s">
        <v>20</v>
      </c>
      <c r="O344" s="185" t="s">
        <v>48</v>
      </c>
      <c r="P344" s="186">
        <f t="shared" si="158"/>
        <v>0</v>
      </c>
      <c r="Q344" s="186">
        <f t="shared" si="159"/>
        <v>0</v>
      </c>
      <c r="R344" s="186">
        <f t="shared" si="160"/>
        <v>0</v>
      </c>
      <c r="S344" s="59"/>
      <c r="T344" s="187">
        <f t="shared" si="161"/>
        <v>0</v>
      </c>
      <c r="U344" s="187">
        <v>0.01666</v>
      </c>
      <c r="V344" s="187">
        <f t="shared" si="162"/>
        <v>1.3039782</v>
      </c>
      <c r="W344" s="187">
        <v>0</v>
      </c>
      <c r="X344" s="188">
        <f t="shared" si="163"/>
        <v>0</v>
      </c>
      <c r="AR344" s="189" t="s">
        <v>428</v>
      </c>
      <c r="AT344" s="189" t="s">
        <v>153</v>
      </c>
      <c r="AU344" s="189" t="s">
        <v>158</v>
      </c>
      <c r="AY344" s="15" t="s">
        <v>150</v>
      </c>
      <c r="BE344" s="190">
        <f t="shared" si="164"/>
        <v>0</v>
      </c>
      <c r="BF344" s="190">
        <f t="shared" si="165"/>
        <v>0</v>
      </c>
      <c r="BG344" s="190">
        <f t="shared" si="166"/>
        <v>0</v>
      </c>
      <c r="BH344" s="190">
        <f t="shared" si="167"/>
        <v>0</v>
      </c>
      <c r="BI344" s="190">
        <f t="shared" si="168"/>
        <v>0</v>
      </c>
      <c r="BJ344" s="15" t="s">
        <v>158</v>
      </c>
      <c r="BK344" s="190">
        <f t="shared" si="169"/>
        <v>0</v>
      </c>
      <c r="BL344" s="15" t="s">
        <v>428</v>
      </c>
      <c r="BM344" s="189" t="s">
        <v>1022</v>
      </c>
    </row>
    <row r="345" spans="2:65" s="1" customFormat="1" ht="24" customHeight="1">
      <c r="B345" s="31"/>
      <c r="C345" s="177" t="s">
        <v>1023</v>
      </c>
      <c r="D345" s="177" t="s">
        <v>153</v>
      </c>
      <c r="E345" s="178" t="s">
        <v>1024</v>
      </c>
      <c r="F345" s="179" t="s">
        <v>1025</v>
      </c>
      <c r="G345" s="180" t="s">
        <v>156</v>
      </c>
      <c r="H345" s="181">
        <v>145.96</v>
      </c>
      <c r="I345" s="182"/>
      <c r="J345" s="182"/>
      <c r="K345" s="183">
        <f t="shared" si="157"/>
        <v>0</v>
      </c>
      <c r="L345" s="179" t="s">
        <v>157</v>
      </c>
      <c r="M345" s="35"/>
      <c r="N345" s="184" t="s">
        <v>20</v>
      </c>
      <c r="O345" s="185" t="s">
        <v>48</v>
      </c>
      <c r="P345" s="186">
        <f t="shared" si="158"/>
        <v>0</v>
      </c>
      <c r="Q345" s="186">
        <f t="shared" si="159"/>
        <v>0</v>
      </c>
      <c r="R345" s="186">
        <f t="shared" si="160"/>
        <v>0</v>
      </c>
      <c r="S345" s="59"/>
      <c r="T345" s="187">
        <f t="shared" si="161"/>
        <v>0</v>
      </c>
      <c r="U345" s="187">
        <v>0.01681</v>
      </c>
      <c r="V345" s="187">
        <f t="shared" si="162"/>
        <v>2.4535876</v>
      </c>
      <c r="W345" s="187">
        <v>0</v>
      </c>
      <c r="X345" s="188">
        <f t="shared" si="163"/>
        <v>0</v>
      </c>
      <c r="AR345" s="189" t="s">
        <v>428</v>
      </c>
      <c r="AT345" s="189" t="s">
        <v>153</v>
      </c>
      <c r="AU345" s="189" t="s">
        <v>158</v>
      </c>
      <c r="AY345" s="15" t="s">
        <v>150</v>
      </c>
      <c r="BE345" s="190">
        <f t="shared" si="164"/>
        <v>0</v>
      </c>
      <c r="BF345" s="190">
        <f t="shared" si="165"/>
        <v>0</v>
      </c>
      <c r="BG345" s="190">
        <f t="shared" si="166"/>
        <v>0</v>
      </c>
      <c r="BH345" s="190">
        <f t="shared" si="167"/>
        <v>0</v>
      </c>
      <c r="BI345" s="190">
        <f t="shared" si="168"/>
        <v>0</v>
      </c>
      <c r="BJ345" s="15" t="s">
        <v>158</v>
      </c>
      <c r="BK345" s="190">
        <f t="shared" si="169"/>
        <v>0</v>
      </c>
      <c r="BL345" s="15" t="s">
        <v>428</v>
      </c>
      <c r="BM345" s="189" t="s">
        <v>1026</v>
      </c>
    </row>
    <row r="346" spans="2:65" s="1" customFormat="1" ht="24" customHeight="1">
      <c r="B346" s="31"/>
      <c r="C346" s="177" t="s">
        <v>1027</v>
      </c>
      <c r="D346" s="177" t="s">
        <v>153</v>
      </c>
      <c r="E346" s="178" t="s">
        <v>1028</v>
      </c>
      <c r="F346" s="179" t="s">
        <v>1029</v>
      </c>
      <c r="G346" s="180" t="s">
        <v>156</v>
      </c>
      <c r="H346" s="181">
        <v>224.23</v>
      </c>
      <c r="I346" s="182"/>
      <c r="J346" s="182"/>
      <c r="K346" s="183">
        <f t="shared" si="157"/>
        <v>0</v>
      </c>
      <c r="L346" s="179" t="s">
        <v>157</v>
      </c>
      <c r="M346" s="35"/>
      <c r="N346" s="184" t="s">
        <v>20</v>
      </c>
      <c r="O346" s="185" t="s">
        <v>48</v>
      </c>
      <c r="P346" s="186">
        <f t="shared" si="158"/>
        <v>0</v>
      </c>
      <c r="Q346" s="186">
        <f t="shared" si="159"/>
        <v>0</v>
      </c>
      <c r="R346" s="186">
        <f t="shared" si="160"/>
        <v>0</v>
      </c>
      <c r="S346" s="59"/>
      <c r="T346" s="187">
        <f t="shared" si="161"/>
        <v>0</v>
      </c>
      <c r="U346" s="187">
        <v>0.00031</v>
      </c>
      <c r="V346" s="187">
        <f t="shared" si="162"/>
        <v>0.0695113</v>
      </c>
      <c r="W346" s="187">
        <v>0</v>
      </c>
      <c r="X346" s="188">
        <f t="shared" si="163"/>
        <v>0</v>
      </c>
      <c r="AR346" s="189" t="s">
        <v>428</v>
      </c>
      <c r="AT346" s="189" t="s">
        <v>153</v>
      </c>
      <c r="AU346" s="189" t="s">
        <v>158</v>
      </c>
      <c r="AY346" s="15" t="s">
        <v>150</v>
      </c>
      <c r="BE346" s="190">
        <f t="shared" si="164"/>
        <v>0</v>
      </c>
      <c r="BF346" s="190">
        <f t="shared" si="165"/>
        <v>0</v>
      </c>
      <c r="BG346" s="190">
        <f t="shared" si="166"/>
        <v>0</v>
      </c>
      <c r="BH346" s="190">
        <f t="shared" si="167"/>
        <v>0</v>
      </c>
      <c r="BI346" s="190">
        <f t="shared" si="168"/>
        <v>0</v>
      </c>
      <c r="BJ346" s="15" t="s">
        <v>158</v>
      </c>
      <c r="BK346" s="190">
        <f t="shared" si="169"/>
        <v>0</v>
      </c>
      <c r="BL346" s="15" t="s">
        <v>428</v>
      </c>
      <c r="BM346" s="189" t="s">
        <v>1030</v>
      </c>
    </row>
    <row r="347" spans="2:65" s="1" customFormat="1" ht="24" customHeight="1">
      <c r="B347" s="31"/>
      <c r="C347" s="191" t="s">
        <v>1031</v>
      </c>
      <c r="D347" s="191" t="s">
        <v>184</v>
      </c>
      <c r="E347" s="192" t="s">
        <v>1032</v>
      </c>
      <c r="F347" s="193" t="s">
        <v>1033</v>
      </c>
      <c r="G347" s="194" t="s">
        <v>240</v>
      </c>
      <c r="H347" s="195">
        <v>240</v>
      </c>
      <c r="I347" s="196"/>
      <c r="J347" s="197"/>
      <c r="K347" s="198">
        <f t="shared" si="157"/>
        <v>0</v>
      </c>
      <c r="L347" s="193" t="s">
        <v>157</v>
      </c>
      <c r="M347" s="199"/>
      <c r="N347" s="200" t="s">
        <v>20</v>
      </c>
      <c r="O347" s="185" t="s">
        <v>48</v>
      </c>
      <c r="P347" s="186">
        <f t="shared" si="158"/>
        <v>0</v>
      </c>
      <c r="Q347" s="186">
        <f t="shared" si="159"/>
        <v>0</v>
      </c>
      <c r="R347" s="186">
        <f t="shared" si="160"/>
        <v>0</v>
      </c>
      <c r="S347" s="59"/>
      <c r="T347" s="187">
        <f t="shared" si="161"/>
        <v>0</v>
      </c>
      <c r="U347" s="187">
        <v>0.0004</v>
      </c>
      <c r="V347" s="187">
        <f t="shared" si="162"/>
        <v>0.096</v>
      </c>
      <c r="W347" s="187">
        <v>0</v>
      </c>
      <c r="X347" s="188">
        <f t="shared" si="163"/>
        <v>0</v>
      </c>
      <c r="AR347" s="189" t="s">
        <v>363</v>
      </c>
      <c r="AT347" s="189" t="s">
        <v>184</v>
      </c>
      <c r="AU347" s="189" t="s">
        <v>158</v>
      </c>
      <c r="AY347" s="15" t="s">
        <v>150</v>
      </c>
      <c r="BE347" s="190">
        <f t="shared" si="164"/>
        <v>0</v>
      </c>
      <c r="BF347" s="190">
        <f t="shared" si="165"/>
        <v>0</v>
      </c>
      <c r="BG347" s="190">
        <f t="shared" si="166"/>
        <v>0</v>
      </c>
      <c r="BH347" s="190">
        <f t="shared" si="167"/>
        <v>0</v>
      </c>
      <c r="BI347" s="190">
        <f t="shared" si="168"/>
        <v>0</v>
      </c>
      <c r="BJ347" s="15" t="s">
        <v>158</v>
      </c>
      <c r="BK347" s="190">
        <f t="shared" si="169"/>
        <v>0</v>
      </c>
      <c r="BL347" s="15" t="s">
        <v>428</v>
      </c>
      <c r="BM347" s="189" t="s">
        <v>1034</v>
      </c>
    </row>
    <row r="348" spans="2:65" s="1" customFormat="1" ht="24" customHeight="1">
      <c r="B348" s="31"/>
      <c r="C348" s="191" t="s">
        <v>1035</v>
      </c>
      <c r="D348" s="191" t="s">
        <v>184</v>
      </c>
      <c r="E348" s="192" t="s">
        <v>1036</v>
      </c>
      <c r="F348" s="193" t="s">
        <v>1037</v>
      </c>
      <c r="G348" s="194" t="s">
        <v>240</v>
      </c>
      <c r="H348" s="195">
        <v>240</v>
      </c>
      <c r="I348" s="196"/>
      <c r="J348" s="197"/>
      <c r="K348" s="198">
        <f t="shared" si="157"/>
        <v>0</v>
      </c>
      <c r="L348" s="193" t="s">
        <v>157</v>
      </c>
      <c r="M348" s="199"/>
      <c r="N348" s="200" t="s">
        <v>20</v>
      </c>
      <c r="O348" s="185" t="s">
        <v>48</v>
      </c>
      <c r="P348" s="186">
        <f t="shared" si="158"/>
        <v>0</v>
      </c>
      <c r="Q348" s="186">
        <f t="shared" si="159"/>
        <v>0</v>
      </c>
      <c r="R348" s="186">
        <f t="shared" si="160"/>
        <v>0</v>
      </c>
      <c r="S348" s="59"/>
      <c r="T348" s="187">
        <f t="shared" si="161"/>
        <v>0</v>
      </c>
      <c r="U348" s="187">
        <v>0.0005</v>
      </c>
      <c r="V348" s="187">
        <f t="shared" si="162"/>
        <v>0.12</v>
      </c>
      <c r="W348" s="187">
        <v>0</v>
      </c>
      <c r="X348" s="188">
        <f t="shared" si="163"/>
        <v>0</v>
      </c>
      <c r="AR348" s="189" t="s">
        <v>363</v>
      </c>
      <c r="AT348" s="189" t="s">
        <v>184</v>
      </c>
      <c r="AU348" s="189" t="s">
        <v>158</v>
      </c>
      <c r="AY348" s="15" t="s">
        <v>150</v>
      </c>
      <c r="BE348" s="190">
        <f t="shared" si="164"/>
        <v>0</v>
      </c>
      <c r="BF348" s="190">
        <f t="shared" si="165"/>
        <v>0</v>
      </c>
      <c r="BG348" s="190">
        <f t="shared" si="166"/>
        <v>0</v>
      </c>
      <c r="BH348" s="190">
        <f t="shared" si="167"/>
        <v>0</v>
      </c>
      <c r="BI348" s="190">
        <f t="shared" si="168"/>
        <v>0</v>
      </c>
      <c r="BJ348" s="15" t="s">
        <v>158</v>
      </c>
      <c r="BK348" s="190">
        <f t="shared" si="169"/>
        <v>0</v>
      </c>
      <c r="BL348" s="15" t="s">
        <v>428</v>
      </c>
      <c r="BM348" s="189" t="s">
        <v>1038</v>
      </c>
    </row>
    <row r="349" spans="2:65" s="1" customFormat="1" ht="24" customHeight="1">
      <c r="B349" s="31"/>
      <c r="C349" s="177" t="s">
        <v>1039</v>
      </c>
      <c r="D349" s="177" t="s">
        <v>153</v>
      </c>
      <c r="E349" s="178" t="s">
        <v>1040</v>
      </c>
      <c r="F349" s="179" t="s">
        <v>1041</v>
      </c>
      <c r="G349" s="180" t="s">
        <v>156</v>
      </c>
      <c r="H349" s="181">
        <v>46.47</v>
      </c>
      <c r="I349" s="182"/>
      <c r="J349" s="182"/>
      <c r="K349" s="183">
        <f t="shared" si="157"/>
        <v>0</v>
      </c>
      <c r="L349" s="179" t="s">
        <v>157</v>
      </c>
      <c r="M349" s="35"/>
      <c r="N349" s="184" t="s">
        <v>20</v>
      </c>
      <c r="O349" s="185" t="s">
        <v>48</v>
      </c>
      <c r="P349" s="186">
        <f t="shared" si="158"/>
        <v>0</v>
      </c>
      <c r="Q349" s="186">
        <f t="shared" si="159"/>
        <v>0</v>
      </c>
      <c r="R349" s="186">
        <f t="shared" si="160"/>
        <v>0</v>
      </c>
      <c r="S349" s="59"/>
      <c r="T349" s="187">
        <f t="shared" si="161"/>
        <v>0</v>
      </c>
      <c r="U349" s="187">
        <v>0.0001</v>
      </c>
      <c r="V349" s="187">
        <f t="shared" si="162"/>
        <v>0.004647</v>
      </c>
      <c r="W349" s="187">
        <v>0</v>
      </c>
      <c r="X349" s="188">
        <f t="shared" si="163"/>
        <v>0</v>
      </c>
      <c r="AR349" s="189" t="s">
        <v>428</v>
      </c>
      <c r="AT349" s="189" t="s">
        <v>153</v>
      </c>
      <c r="AU349" s="189" t="s">
        <v>158</v>
      </c>
      <c r="AY349" s="15" t="s">
        <v>150</v>
      </c>
      <c r="BE349" s="190">
        <f t="shared" si="164"/>
        <v>0</v>
      </c>
      <c r="BF349" s="190">
        <f t="shared" si="165"/>
        <v>0</v>
      </c>
      <c r="BG349" s="190">
        <f t="shared" si="166"/>
        <v>0</v>
      </c>
      <c r="BH349" s="190">
        <f t="shared" si="167"/>
        <v>0</v>
      </c>
      <c r="BI349" s="190">
        <f t="shared" si="168"/>
        <v>0</v>
      </c>
      <c r="BJ349" s="15" t="s">
        <v>158</v>
      </c>
      <c r="BK349" s="190">
        <f t="shared" si="169"/>
        <v>0</v>
      </c>
      <c r="BL349" s="15" t="s">
        <v>428</v>
      </c>
      <c r="BM349" s="189" t="s">
        <v>1042</v>
      </c>
    </row>
    <row r="350" spans="2:65" s="1" customFormat="1" ht="24" customHeight="1">
      <c r="B350" s="31"/>
      <c r="C350" s="177" t="s">
        <v>1043</v>
      </c>
      <c r="D350" s="177" t="s">
        <v>153</v>
      </c>
      <c r="E350" s="178" t="s">
        <v>1044</v>
      </c>
      <c r="F350" s="179" t="s">
        <v>1045</v>
      </c>
      <c r="G350" s="180" t="s">
        <v>181</v>
      </c>
      <c r="H350" s="181">
        <v>4</v>
      </c>
      <c r="I350" s="182"/>
      <c r="J350" s="182"/>
      <c r="K350" s="183">
        <f t="shared" si="157"/>
        <v>0</v>
      </c>
      <c r="L350" s="179" t="s">
        <v>157</v>
      </c>
      <c r="M350" s="35"/>
      <c r="N350" s="184" t="s">
        <v>20</v>
      </c>
      <c r="O350" s="185" t="s">
        <v>48</v>
      </c>
      <c r="P350" s="186">
        <f t="shared" si="158"/>
        <v>0</v>
      </c>
      <c r="Q350" s="186">
        <f t="shared" si="159"/>
        <v>0</v>
      </c>
      <c r="R350" s="186">
        <f t="shared" si="160"/>
        <v>0</v>
      </c>
      <c r="S350" s="59"/>
      <c r="T350" s="187">
        <f t="shared" si="161"/>
        <v>0</v>
      </c>
      <c r="U350" s="187">
        <v>0.0039</v>
      </c>
      <c r="V350" s="187">
        <f t="shared" si="162"/>
        <v>0.0156</v>
      </c>
      <c r="W350" s="187">
        <v>0.00289</v>
      </c>
      <c r="X350" s="188">
        <f t="shared" si="163"/>
        <v>0.01156</v>
      </c>
      <c r="AR350" s="189" t="s">
        <v>428</v>
      </c>
      <c r="AT350" s="189" t="s">
        <v>153</v>
      </c>
      <c r="AU350" s="189" t="s">
        <v>158</v>
      </c>
      <c r="AY350" s="15" t="s">
        <v>150</v>
      </c>
      <c r="BE350" s="190">
        <f t="shared" si="164"/>
        <v>0</v>
      </c>
      <c r="BF350" s="190">
        <f t="shared" si="165"/>
        <v>0</v>
      </c>
      <c r="BG350" s="190">
        <f t="shared" si="166"/>
        <v>0</v>
      </c>
      <c r="BH350" s="190">
        <f t="shared" si="167"/>
        <v>0</v>
      </c>
      <c r="BI350" s="190">
        <f t="shared" si="168"/>
        <v>0</v>
      </c>
      <c r="BJ350" s="15" t="s">
        <v>158</v>
      </c>
      <c r="BK350" s="190">
        <f t="shared" si="169"/>
        <v>0</v>
      </c>
      <c r="BL350" s="15" t="s">
        <v>428</v>
      </c>
      <c r="BM350" s="189" t="s">
        <v>1046</v>
      </c>
    </row>
    <row r="351" spans="2:65" s="1" customFormat="1" ht="24" customHeight="1">
      <c r="B351" s="31"/>
      <c r="C351" s="177" t="s">
        <v>1047</v>
      </c>
      <c r="D351" s="177" t="s">
        <v>153</v>
      </c>
      <c r="E351" s="178" t="s">
        <v>1048</v>
      </c>
      <c r="F351" s="179" t="s">
        <v>1049</v>
      </c>
      <c r="G351" s="180" t="s">
        <v>181</v>
      </c>
      <c r="H351" s="181">
        <v>7</v>
      </c>
      <c r="I351" s="182"/>
      <c r="J351" s="182"/>
      <c r="K351" s="183">
        <f t="shared" si="157"/>
        <v>0</v>
      </c>
      <c r="L351" s="179" t="s">
        <v>157</v>
      </c>
      <c r="M351" s="35"/>
      <c r="N351" s="184" t="s">
        <v>20</v>
      </c>
      <c r="O351" s="185" t="s">
        <v>48</v>
      </c>
      <c r="P351" s="186">
        <f t="shared" si="158"/>
        <v>0</v>
      </c>
      <c r="Q351" s="186">
        <f t="shared" si="159"/>
        <v>0</v>
      </c>
      <c r="R351" s="186">
        <f t="shared" si="160"/>
        <v>0</v>
      </c>
      <c r="S351" s="59"/>
      <c r="T351" s="187">
        <f t="shared" si="161"/>
        <v>0</v>
      </c>
      <c r="U351" s="187">
        <v>3E-05</v>
      </c>
      <c r="V351" s="187">
        <f t="shared" si="162"/>
        <v>0.00021</v>
      </c>
      <c r="W351" s="187">
        <v>0</v>
      </c>
      <c r="X351" s="188">
        <f t="shared" si="163"/>
        <v>0</v>
      </c>
      <c r="AR351" s="189" t="s">
        <v>428</v>
      </c>
      <c r="AT351" s="189" t="s">
        <v>153</v>
      </c>
      <c r="AU351" s="189" t="s">
        <v>158</v>
      </c>
      <c r="AY351" s="15" t="s">
        <v>150</v>
      </c>
      <c r="BE351" s="190">
        <f t="shared" si="164"/>
        <v>0</v>
      </c>
      <c r="BF351" s="190">
        <f t="shared" si="165"/>
        <v>0</v>
      </c>
      <c r="BG351" s="190">
        <f t="shared" si="166"/>
        <v>0</v>
      </c>
      <c r="BH351" s="190">
        <f t="shared" si="167"/>
        <v>0</v>
      </c>
      <c r="BI351" s="190">
        <f t="shared" si="168"/>
        <v>0</v>
      </c>
      <c r="BJ351" s="15" t="s">
        <v>158</v>
      </c>
      <c r="BK351" s="190">
        <f t="shared" si="169"/>
        <v>0</v>
      </c>
      <c r="BL351" s="15" t="s">
        <v>428</v>
      </c>
      <c r="BM351" s="189" t="s">
        <v>1050</v>
      </c>
    </row>
    <row r="352" spans="2:65" s="1" customFormat="1" ht="24" customHeight="1">
      <c r="B352" s="31"/>
      <c r="C352" s="191" t="s">
        <v>1051</v>
      </c>
      <c r="D352" s="191" t="s">
        <v>184</v>
      </c>
      <c r="E352" s="192" t="s">
        <v>1052</v>
      </c>
      <c r="F352" s="193" t="s">
        <v>1053</v>
      </c>
      <c r="G352" s="194" t="s">
        <v>181</v>
      </c>
      <c r="H352" s="195">
        <v>7</v>
      </c>
      <c r="I352" s="196"/>
      <c r="J352" s="197"/>
      <c r="K352" s="198">
        <f t="shared" si="157"/>
        <v>0</v>
      </c>
      <c r="L352" s="193" t="s">
        <v>157</v>
      </c>
      <c r="M352" s="199"/>
      <c r="N352" s="200" t="s">
        <v>20</v>
      </c>
      <c r="O352" s="185" t="s">
        <v>48</v>
      </c>
      <c r="P352" s="186">
        <f t="shared" si="158"/>
        <v>0</v>
      </c>
      <c r="Q352" s="186">
        <f t="shared" si="159"/>
        <v>0</v>
      </c>
      <c r="R352" s="186">
        <f t="shared" si="160"/>
        <v>0</v>
      </c>
      <c r="S352" s="59"/>
      <c r="T352" s="187">
        <f t="shared" si="161"/>
        <v>0</v>
      </c>
      <c r="U352" s="187">
        <v>0.00036</v>
      </c>
      <c r="V352" s="187">
        <f t="shared" si="162"/>
        <v>0.00252</v>
      </c>
      <c r="W352" s="187">
        <v>0</v>
      </c>
      <c r="X352" s="188">
        <f t="shared" si="163"/>
        <v>0</v>
      </c>
      <c r="AR352" s="189" t="s">
        <v>363</v>
      </c>
      <c r="AT352" s="189" t="s">
        <v>184</v>
      </c>
      <c r="AU352" s="189" t="s">
        <v>158</v>
      </c>
      <c r="AY352" s="15" t="s">
        <v>150</v>
      </c>
      <c r="BE352" s="190">
        <f t="shared" si="164"/>
        <v>0</v>
      </c>
      <c r="BF352" s="190">
        <f t="shared" si="165"/>
        <v>0</v>
      </c>
      <c r="BG352" s="190">
        <f t="shared" si="166"/>
        <v>0</v>
      </c>
      <c r="BH352" s="190">
        <f t="shared" si="167"/>
        <v>0</v>
      </c>
      <c r="BI352" s="190">
        <f t="shared" si="168"/>
        <v>0</v>
      </c>
      <c r="BJ352" s="15" t="s">
        <v>158</v>
      </c>
      <c r="BK352" s="190">
        <f t="shared" si="169"/>
        <v>0</v>
      </c>
      <c r="BL352" s="15" t="s">
        <v>428</v>
      </c>
      <c r="BM352" s="189" t="s">
        <v>1054</v>
      </c>
    </row>
    <row r="353" spans="2:65" s="1" customFormat="1" ht="24" customHeight="1">
      <c r="B353" s="31"/>
      <c r="C353" s="177" t="s">
        <v>1055</v>
      </c>
      <c r="D353" s="177" t="s">
        <v>153</v>
      </c>
      <c r="E353" s="178" t="s">
        <v>1056</v>
      </c>
      <c r="F353" s="179" t="s">
        <v>1057</v>
      </c>
      <c r="G353" s="180" t="s">
        <v>181</v>
      </c>
      <c r="H353" s="181">
        <v>2</v>
      </c>
      <c r="I353" s="182"/>
      <c r="J353" s="182"/>
      <c r="K353" s="183">
        <f t="shared" si="157"/>
        <v>0</v>
      </c>
      <c r="L353" s="179" t="s">
        <v>157</v>
      </c>
      <c r="M353" s="35"/>
      <c r="N353" s="184" t="s">
        <v>20</v>
      </c>
      <c r="O353" s="185" t="s">
        <v>48</v>
      </c>
      <c r="P353" s="186">
        <f t="shared" si="158"/>
        <v>0</v>
      </c>
      <c r="Q353" s="186">
        <f t="shared" si="159"/>
        <v>0</v>
      </c>
      <c r="R353" s="186">
        <f t="shared" si="160"/>
        <v>0</v>
      </c>
      <c r="S353" s="59"/>
      <c r="T353" s="187">
        <f t="shared" si="161"/>
        <v>0</v>
      </c>
      <c r="U353" s="187">
        <v>0.00022</v>
      </c>
      <c r="V353" s="187">
        <f t="shared" si="162"/>
        <v>0.00044</v>
      </c>
      <c r="W353" s="187">
        <v>0</v>
      </c>
      <c r="X353" s="188">
        <f t="shared" si="163"/>
        <v>0</v>
      </c>
      <c r="AR353" s="189" t="s">
        <v>428</v>
      </c>
      <c r="AT353" s="189" t="s">
        <v>153</v>
      </c>
      <c r="AU353" s="189" t="s">
        <v>158</v>
      </c>
      <c r="AY353" s="15" t="s">
        <v>150</v>
      </c>
      <c r="BE353" s="190">
        <f t="shared" si="164"/>
        <v>0</v>
      </c>
      <c r="BF353" s="190">
        <f t="shared" si="165"/>
        <v>0</v>
      </c>
      <c r="BG353" s="190">
        <f t="shared" si="166"/>
        <v>0</v>
      </c>
      <c r="BH353" s="190">
        <f t="shared" si="167"/>
        <v>0</v>
      </c>
      <c r="BI353" s="190">
        <f t="shared" si="168"/>
        <v>0</v>
      </c>
      <c r="BJ353" s="15" t="s">
        <v>158</v>
      </c>
      <c r="BK353" s="190">
        <f t="shared" si="169"/>
        <v>0</v>
      </c>
      <c r="BL353" s="15" t="s">
        <v>428</v>
      </c>
      <c r="BM353" s="189" t="s">
        <v>1058</v>
      </c>
    </row>
    <row r="354" spans="2:65" s="1" customFormat="1" ht="24" customHeight="1">
      <c r="B354" s="31"/>
      <c r="C354" s="191" t="s">
        <v>1059</v>
      </c>
      <c r="D354" s="191" t="s">
        <v>184</v>
      </c>
      <c r="E354" s="192" t="s">
        <v>1060</v>
      </c>
      <c r="F354" s="193" t="s">
        <v>1061</v>
      </c>
      <c r="G354" s="194" t="s">
        <v>181</v>
      </c>
      <c r="H354" s="195">
        <v>2</v>
      </c>
      <c r="I354" s="196"/>
      <c r="J354" s="197"/>
      <c r="K354" s="198">
        <f t="shared" si="157"/>
        <v>0</v>
      </c>
      <c r="L354" s="193" t="s">
        <v>157</v>
      </c>
      <c r="M354" s="199"/>
      <c r="N354" s="200" t="s">
        <v>20</v>
      </c>
      <c r="O354" s="185" t="s">
        <v>48</v>
      </c>
      <c r="P354" s="186">
        <f t="shared" si="158"/>
        <v>0</v>
      </c>
      <c r="Q354" s="186">
        <f t="shared" si="159"/>
        <v>0</v>
      </c>
      <c r="R354" s="186">
        <f t="shared" si="160"/>
        <v>0</v>
      </c>
      <c r="S354" s="59"/>
      <c r="T354" s="187">
        <f t="shared" si="161"/>
        <v>0</v>
      </c>
      <c r="U354" s="187">
        <v>0.02064</v>
      </c>
      <c r="V354" s="187">
        <f t="shared" si="162"/>
        <v>0.04128</v>
      </c>
      <c r="W354" s="187">
        <v>0</v>
      </c>
      <c r="X354" s="188">
        <f t="shared" si="163"/>
        <v>0</v>
      </c>
      <c r="AR354" s="189" t="s">
        <v>363</v>
      </c>
      <c r="AT354" s="189" t="s">
        <v>184</v>
      </c>
      <c r="AU354" s="189" t="s">
        <v>158</v>
      </c>
      <c r="AY354" s="15" t="s">
        <v>150</v>
      </c>
      <c r="BE354" s="190">
        <f t="shared" si="164"/>
        <v>0</v>
      </c>
      <c r="BF354" s="190">
        <f t="shared" si="165"/>
        <v>0</v>
      </c>
      <c r="BG354" s="190">
        <f t="shared" si="166"/>
        <v>0</v>
      </c>
      <c r="BH354" s="190">
        <f t="shared" si="167"/>
        <v>0</v>
      </c>
      <c r="BI354" s="190">
        <f t="shared" si="168"/>
        <v>0</v>
      </c>
      <c r="BJ354" s="15" t="s">
        <v>158</v>
      </c>
      <c r="BK354" s="190">
        <f t="shared" si="169"/>
        <v>0</v>
      </c>
      <c r="BL354" s="15" t="s">
        <v>428</v>
      </c>
      <c r="BM354" s="189" t="s">
        <v>1062</v>
      </c>
    </row>
    <row r="355" spans="2:65" s="1" customFormat="1" ht="24" customHeight="1">
      <c r="B355" s="31"/>
      <c r="C355" s="177" t="s">
        <v>1063</v>
      </c>
      <c r="D355" s="177" t="s">
        <v>153</v>
      </c>
      <c r="E355" s="178" t="s">
        <v>1064</v>
      </c>
      <c r="F355" s="179" t="s">
        <v>1065</v>
      </c>
      <c r="G355" s="180" t="s">
        <v>181</v>
      </c>
      <c r="H355" s="181">
        <v>4</v>
      </c>
      <c r="I355" s="182"/>
      <c r="J355" s="182"/>
      <c r="K355" s="183">
        <f t="shared" si="157"/>
        <v>0</v>
      </c>
      <c r="L355" s="179" t="s">
        <v>157</v>
      </c>
      <c r="M355" s="35"/>
      <c r="N355" s="184" t="s">
        <v>20</v>
      </c>
      <c r="O355" s="185" t="s">
        <v>48</v>
      </c>
      <c r="P355" s="186">
        <f t="shared" si="158"/>
        <v>0</v>
      </c>
      <c r="Q355" s="186">
        <f t="shared" si="159"/>
        <v>0</v>
      </c>
      <c r="R355" s="186">
        <f t="shared" si="160"/>
        <v>0</v>
      </c>
      <c r="S355" s="59"/>
      <c r="T355" s="187">
        <f t="shared" si="161"/>
        <v>0</v>
      </c>
      <c r="U355" s="187">
        <v>0.00211</v>
      </c>
      <c r="V355" s="187">
        <f t="shared" si="162"/>
        <v>0.00844</v>
      </c>
      <c r="W355" s="187">
        <v>0.00165</v>
      </c>
      <c r="X355" s="188">
        <f t="shared" si="163"/>
        <v>0.0066</v>
      </c>
      <c r="AR355" s="189" t="s">
        <v>428</v>
      </c>
      <c r="AT355" s="189" t="s">
        <v>153</v>
      </c>
      <c r="AU355" s="189" t="s">
        <v>158</v>
      </c>
      <c r="AY355" s="15" t="s">
        <v>150</v>
      </c>
      <c r="BE355" s="190">
        <f t="shared" si="164"/>
        <v>0</v>
      </c>
      <c r="BF355" s="190">
        <f t="shared" si="165"/>
        <v>0</v>
      </c>
      <c r="BG355" s="190">
        <f t="shared" si="166"/>
        <v>0</v>
      </c>
      <c r="BH355" s="190">
        <f t="shared" si="167"/>
        <v>0</v>
      </c>
      <c r="BI355" s="190">
        <f t="shared" si="168"/>
        <v>0</v>
      </c>
      <c r="BJ355" s="15" t="s">
        <v>158</v>
      </c>
      <c r="BK355" s="190">
        <f t="shared" si="169"/>
        <v>0</v>
      </c>
      <c r="BL355" s="15" t="s">
        <v>428</v>
      </c>
      <c r="BM355" s="189" t="s">
        <v>1066</v>
      </c>
    </row>
    <row r="356" spans="2:63" s="11" customFormat="1" ht="22.9" customHeight="1">
      <c r="B356" s="160"/>
      <c r="C356" s="161"/>
      <c r="D356" s="162" t="s">
        <v>77</v>
      </c>
      <c r="E356" s="175" t="s">
        <v>1067</v>
      </c>
      <c r="F356" s="175" t="s">
        <v>1068</v>
      </c>
      <c r="G356" s="161"/>
      <c r="H356" s="161"/>
      <c r="I356" s="164"/>
      <c r="J356" s="164"/>
      <c r="K356" s="176">
        <f>BK356</f>
        <v>0</v>
      </c>
      <c r="L356" s="161"/>
      <c r="M356" s="166"/>
      <c r="N356" s="167"/>
      <c r="O356" s="168"/>
      <c r="P356" s="168"/>
      <c r="Q356" s="169">
        <f>SUM(Q357:Q358)</f>
        <v>0</v>
      </c>
      <c r="R356" s="169">
        <f>SUM(R357:R358)</f>
        <v>0</v>
      </c>
      <c r="S356" s="168"/>
      <c r="T356" s="170">
        <f>SUM(T357:T358)</f>
        <v>0</v>
      </c>
      <c r="U356" s="168"/>
      <c r="V356" s="170">
        <f>SUM(V357:V358)</f>
        <v>19.396053000000002</v>
      </c>
      <c r="W356" s="168"/>
      <c r="X356" s="171">
        <f>SUM(X357:X358)</f>
        <v>0</v>
      </c>
      <c r="AR356" s="172" t="s">
        <v>158</v>
      </c>
      <c r="AT356" s="173" t="s">
        <v>77</v>
      </c>
      <c r="AU356" s="173" t="s">
        <v>83</v>
      </c>
      <c r="AY356" s="172" t="s">
        <v>150</v>
      </c>
      <c r="BK356" s="174">
        <f>SUM(BK357:BK358)</f>
        <v>0</v>
      </c>
    </row>
    <row r="357" spans="2:65" s="1" customFormat="1" ht="24" customHeight="1">
      <c r="B357" s="31"/>
      <c r="C357" s="191" t="s">
        <v>1069</v>
      </c>
      <c r="D357" s="191" t="s">
        <v>184</v>
      </c>
      <c r="E357" s="192" t="s">
        <v>1070</v>
      </c>
      <c r="F357" s="193" t="s">
        <v>1071</v>
      </c>
      <c r="G357" s="194" t="s">
        <v>240</v>
      </c>
      <c r="H357" s="195">
        <v>19.35</v>
      </c>
      <c r="I357" s="196"/>
      <c r="J357" s="197"/>
      <c r="K357" s="198">
        <f>ROUND(P357*H357,2)</f>
        <v>0</v>
      </c>
      <c r="L357" s="193" t="s">
        <v>157</v>
      </c>
      <c r="M357" s="199"/>
      <c r="N357" s="200" t="s">
        <v>20</v>
      </c>
      <c r="O357" s="185" t="s">
        <v>48</v>
      </c>
      <c r="P357" s="186">
        <f>I357+J357</f>
        <v>0</v>
      </c>
      <c r="Q357" s="186">
        <f>ROUND(I357*H357,2)</f>
        <v>0</v>
      </c>
      <c r="R357" s="186">
        <f>ROUND(J357*H357,2)</f>
        <v>0</v>
      </c>
      <c r="S357" s="59"/>
      <c r="T357" s="187">
        <f>S357*H357</f>
        <v>0</v>
      </c>
      <c r="U357" s="187">
        <v>1</v>
      </c>
      <c r="V357" s="187">
        <f>U357*H357</f>
        <v>19.35</v>
      </c>
      <c r="W357" s="187">
        <v>0</v>
      </c>
      <c r="X357" s="188">
        <f>W357*H357</f>
        <v>0</v>
      </c>
      <c r="AR357" s="189" t="s">
        <v>363</v>
      </c>
      <c r="AT357" s="189" t="s">
        <v>184</v>
      </c>
      <c r="AU357" s="189" t="s">
        <v>158</v>
      </c>
      <c r="AY357" s="15" t="s">
        <v>150</v>
      </c>
      <c r="BE357" s="190">
        <f>IF(O357="základní",K357,0)</f>
        <v>0</v>
      </c>
      <c r="BF357" s="190">
        <f>IF(O357="snížená",K357,0)</f>
        <v>0</v>
      </c>
      <c r="BG357" s="190">
        <f>IF(O357="zákl. přenesená",K357,0)</f>
        <v>0</v>
      </c>
      <c r="BH357" s="190">
        <f>IF(O357="sníž. přenesená",K357,0)</f>
        <v>0</v>
      </c>
      <c r="BI357" s="190">
        <f>IF(O357="nulová",K357,0)</f>
        <v>0</v>
      </c>
      <c r="BJ357" s="15" t="s">
        <v>158</v>
      </c>
      <c r="BK357" s="190">
        <f>ROUND(P357*H357,2)</f>
        <v>0</v>
      </c>
      <c r="BL357" s="15" t="s">
        <v>428</v>
      </c>
      <c r="BM357" s="189" t="s">
        <v>1072</v>
      </c>
    </row>
    <row r="358" spans="2:65" s="1" customFormat="1" ht="24" customHeight="1">
      <c r="B358" s="31"/>
      <c r="C358" s="177" t="s">
        <v>1073</v>
      </c>
      <c r="D358" s="177" t="s">
        <v>153</v>
      </c>
      <c r="E358" s="178" t="s">
        <v>1074</v>
      </c>
      <c r="F358" s="179" t="s">
        <v>1075</v>
      </c>
      <c r="G358" s="180" t="s">
        <v>240</v>
      </c>
      <c r="H358" s="181">
        <v>19.35</v>
      </c>
      <c r="I358" s="182"/>
      <c r="J358" s="182"/>
      <c r="K358" s="183">
        <f>ROUND(P358*H358,2)</f>
        <v>0</v>
      </c>
      <c r="L358" s="179" t="s">
        <v>157</v>
      </c>
      <c r="M358" s="35"/>
      <c r="N358" s="184" t="s">
        <v>20</v>
      </c>
      <c r="O358" s="185" t="s">
        <v>48</v>
      </c>
      <c r="P358" s="186">
        <f>I358+J358</f>
        <v>0</v>
      </c>
      <c r="Q358" s="186">
        <f>ROUND(I358*H358,2)</f>
        <v>0</v>
      </c>
      <c r="R358" s="186">
        <f>ROUND(J358*H358,2)</f>
        <v>0</v>
      </c>
      <c r="S358" s="59"/>
      <c r="T358" s="187">
        <f>S358*H358</f>
        <v>0</v>
      </c>
      <c r="U358" s="187">
        <v>0.00238</v>
      </c>
      <c r="V358" s="187">
        <f>U358*H358</f>
        <v>0.046053000000000004</v>
      </c>
      <c r="W358" s="187">
        <v>0</v>
      </c>
      <c r="X358" s="188">
        <f>W358*H358</f>
        <v>0</v>
      </c>
      <c r="AR358" s="189" t="s">
        <v>428</v>
      </c>
      <c r="AT358" s="189" t="s">
        <v>153</v>
      </c>
      <c r="AU358" s="189" t="s">
        <v>158</v>
      </c>
      <c r="AY358" s="15" t="s">
        <v>150</v>
      </c>
      <c r="BE358" s="190">
        <f>IF(O358="základní",K358,0)</f>
        <v>0</v>
      </c>
      <c r="BF358" s="190">
        <f>IF(O358="snížená",K358,0)</f>
        <v>0</v>
      </c>
      <c r="BG358" s="190">
        <f>IF(O358="zákl. přenesená",K358,0)</f>
        <v>0</v>
      </c>
      <c r="BH358" s="190">
        <f>IF(O358="sníž. přenesená",K358,0)</f>
        <v>0</v>
      </c>
      <c r="BI358" s="190">
        <f>IF(O358="nulová",K358,0)</f>
        <v>0</v>
      </c>
      <c r="BJ358" s="15" t="s">
        <v>158</v>
      </c>
      <c r="BK358" s="190">
        <f>ROUND(P358*H358,2)</f>
        <v>0</v>
      </c>
      <c r="BL358" s="15" t="s">
        <v>428</v>
      </c>
      <c r="BM358" s="189" t="s">
        <v>1076</v>
      </c>
    </row>
    <row r="359" spans="2:63" s="11" customFormat="1" ht="22.9" customHeight="1">
      <c r="B359" s="160"/>
      <c r="C359" s="161"/>
      <c r="D359" s="162" t="s">
        <v>77</v>
      </c>
      <c r="E359" s="175" t="s">
        <v>1077</v>
      </c>
      <c r="F359" s="175" t="s">
        <v>1078</v>
      </c>
      <c r="G359" s="161"/>
      <c r="H359" s="161"/>
      <c r="I359" s="164"/>
      <c r="J359" s="164"/>
      <c r="K359" s="176">
        <f>BK359</f>
        <v>0</v>
      </c>
      <c r="L359" s="161"/>
      <c r="M359" s="166"/>
      <c r="N359" s="167"/>
      <c r="O359" s="168"/>
      <c r="P359" s="168"/>
      <c r="Q359" s="169">
        <f>SUM(Q360:Q392)</f>
        <v>0</v>
      </c>
      <c r="R359" s="169">
        <f>SUM(R360:R392)</f>
        <v>0</v>
      </c>
      <c r="S359" s="168"/>
      <c r="T359" s="170">
        <f>SUM(T360:T392)</f>
        <v>0</v>
      </c>
      <c r="U359" s="168"/>
      <c r="V359" s="170">
        <f>SUM(V360:V392)</f>
        <v>1.4428484300000002</v>
      </c>
      <c r="W359" s="168"/>
      <c r="X359" s="171">
        <f>SUM(X360:X392)</f>
        <v>0.522</v>
      </c>
      <c r="AR359" s="172" t="s">
        <v>158</v>
      </c>
      <c r="AT359" s="173" t="s">
        <v>77</v>
      </c>
      <c r="AU359" s="173" t="s">
        <v>83</v>
      </c>
      <c r="AY359" s="172" t="s">
        <v>150</v>
      </c>
      <c r="BK359" s="174">
        <f>SUM(BK360:BK392)</f>
        <v>0</v>
      </c>
    </row>
    <row r="360" spans="2:65" s="1" customFormat="1" ht="24" customHeight="1">
      <c r="B360" s="31"/>
      <c r="C360" s="177" t="s">
        <v>1079</v>
      </c>
      <c r="D360" s="177" t="s">
        <v>153</v>
      </c>
      <c r="E360" s="178" t="s">
        <v>1080</v>
      </c>
      <c r="F360" s="179" t="s">
        <v>1081</v>
      </c>
      <c r="G360" s="180" t="s">
        <v>156</v>
      </c>
      <c r="H360" s="181">
        <v>9.021</v>
      </c>
      <c r="I360" s="182"/>
      <c r="J360" s="182"/>
      <c r="K360" s="183">
        <f aca="true" t="shared" si="170" ref="K360:K392">ROUND(P360*H360,2)</f>
        <v>0</v>
      </c>
      <c r="L360" s="179" t="s">
        <v>157</v>
      </c>
      <c r="M360" s="35"/>
      <c r="N360" s="184" t="s">
        <v>20</v>
      </c>
      <c r="O360" s="185" t="s">
        <v>48</v>
      </c>
      <c r="P360" s="186">
        <f aca="true" t="shared" si="171" ref="P360:P392">I360+J360</f>
        <v>0</v>
      </c>
      <c r="Q360" s="186">
        <f aca="true" t="shared" si="172" ref="Q360:Q392">ROUND(I360*H360,2)</f>
        <v>0</v>
      </c>
      <c r="R360" s="186">
        <f aca="true" t="shared" si="173" ref="R360:R392">ROUND(J360*H360,2)</f>
        <v>0</v>
      </c>
      <c r="S360" s="59"/>
      <c r="T360" s="187">
        <f aca="true" t="shared" si="174" ref="T360:T392">S360*H360</f>
        <v>0</v>
      </c>
      <c r="U360" s="187">
        <v>0.00027</v>
      </c>
      <c r="V360" s="187">
        <f aca="true" t="shared" si="175" ref="V360:V392">U360*H360</f>
        <v>0.0024356700000000005</v>
      </c>
      <c r="W360" s="187">
        <v>0</v>
      </c>
      <c r="X360" s="188">
        <f aca="true" t="shared" si="176" ref="X360:X392">W360*H360</f>
        <v>0</v>
      </c>
      <c r="AR360" s="189" t="s">
        <v>428</v>
      </c>
      <c r="AT360" s="189" t="s">
        <v>153</v>
      </c>
      <c r="AU360" s="189" t="s">
        <v>158</v>
      </c>
      <c r="AY360" s="15" t="s">
        <v>150</v>
      </c>
      <c r="BE360" s="190">
        <f aca="true" t="shared" si="177" ref="BE360:BE392">IF(O360="základní",K360,0)</f>
        <v>0</v>
      </c>
      <c r="BF360" s="190">
        <f aca="true" t="shared" si="178" ref="BF360:BF392">IF(O360="snížená",K360,0)</f>
        <v>0</v>
      </c>
      <c r="BG360" s="190">
        <f aca="true" t="shared" si="179" ref="BG360:BG392">IF(O360="zákl. přenesená",K360,0)</f>
        <v>0</v>
      </c>
      <c r="BH360" s="190">
        <f aca="true" t="shared" si="180" ref="BH360:BH392">IF(O360="sníž. přenesená",K360,0)</f>
        <v>0</v>
      </c>
      <c r="BI360" s="190">
        <f aca="true" t="shared" si="181" ref="BI360:BI392">IF(O360="nulová",K360,0)</f>
        <v>0</v>
      </c>
      <c r="BJ360" s="15" t="s">
        <v>158</v>
      </c>
      <c r="BK360" s="190">
        <f aca="true" t="shared" si="182" ref="BK360:BK392">ROUND(P360*H360,2)</f>
        <v>0</v>
      </c>
      <c r="BL360" s="15" t="s">
        <v>428</v>
      </c>
      <c r="BM360" s="189" t="s">
        <v>1082</v>
      </c>
    </row>
    <row r="361" spans="2:65" s="1" customFormat="1" ht="24" customHeight="1">
      <c r="B361" s="31"/>
      <c r="C361" s="191" t="s">
        <v>1083</v>
      </c>
      <c r="D361" s="191" t="s">
        <v>184</v>
      </c>
      <c r="E361" s="192" t="s">
        <v>1084</v>
      </c>
      <c r="F361" s="193" t="s">
        <v>1085</v>
      </c>
      <c r="G361" s="194" t="s">
        <v>156</v>
      </c>
      <c r="H361" s="195">
        <v>9.021</v>
      </c>
      <c r="I361" s="196"/>
      <c r="J361" s="197"/>
      <c r="K361" s="198">
        <f t="shared" si="170"/>
        <v>0</v>
      </c>
      <c r="L361" s="193" t="s">
        <v>157</v>
      </c>
      <c r="M361" s="199"/>
      <c r="N361" s="200" t="s">
        <v>20</v>
      </c>
      <c r="O361" s="185" t="s">
        <v>48</v>
      </c>
      <c r="P361" s="186">
        <f t="shared" si="171"/>
        <v>0</v>
      </c>
      <c r="Q361" s="186">
        <f t="shared" si="172"/>
        <v>0</v>
      </c>
      <c r="R361" s="186">
        <f t="shared" si="173"/>
        <v>0</v>
      </c>
      <c r="S361" s="59"/>
      <c r="T361" s="187">
        <f t="shared" si="174"/>
        <v>0</v>
      </c>
      <c r="U361" s="187">
        <v>0.03056</v>
      </c>
      <c r="V361" s="187">
        <f t="shared" si="175"/>
        <v>0.27568176000000005</v>
      </c>
      <c r="W361" s="187">
        <v>0</v>
      </c>
      <c r="X361" s="188">
        <f t="shared" si="176"/>
        <v>0</v>
      </c>
      <c r="AR361" s="189" t="s">
        <v>363</v>
      </c>
      <c r="AT361" s="189" t="s">
        <v>184</v>
      </c>
      <c r="AU361" s="189" t="s">
        <v>158</v>
      </c>
      <c r="AY361" s="15" t="s">
        <v>150</v>
      </c>
      <c r="BE361" s="190">
        <f t="shared" si="177"/>
        <v>0</v>
      </c>
      <c r="BF361" s="190">
        <f t="shared" si="178"/>
        <v>0</v>
      </c>
      <c r="BG361" s="190">
        <f t="shared" si="179"/>
        <v>0</v>
      </c>
      <c r="BH361" s="190">
        <f t="shared" si="180"/>
        <v>0</v>
      </c>
      <c r="BI361" s="190">
        <f t="shared" si="181"/>
        <v>0</v>
      </c>
      <c r="BJ361" s="15" t="s">
        <v>158</v>
      </c>
      <c r="BK361" s="190">
        <f t="shared" si="182"/>
        <v>0</v>
      </c>
      <c r="BL361" s="15" t="s">
        <v>428</v>
      </c>
      <c r="BM361" s="189" t="s">
        <v>1086</v>
      </c>
    </row>
    <row r="362" spans="2:65" s="1" customFormat="1" ht="24" customHeight="1">
      <c r="B362" s="31"/>
      <c r="C362" s="177" t="s">
        <v>1087</v>
      </c>
      <c r="D362" s="177" t="s">
        <v>153</v>
      </c>
      <c r="E362" s="178" t="s">
        <v>1088</v>
      </c>
      <c r="F362" s="179" t="s">
        <v>1089</v>
      </c>
      <c r="G362" s="180" t="s">
        <v>156</v>
      </c>
      <c r="H362" s="181">
        <v>21.6</v>
      </c>
      <c r="I362" s="182"/>
      <c r="J362" s="182"/>
      <c r="K362" s="183">
        <f t="shared" si="170"/>
        <v>0</v>
      </c>
      <c r="L362" s="179" t="s">
        <v>157</v>
      </c>
      <c r="M362" s="35"/>
      <c r="N362" s="184" t="s">
        <v>20</v>
      </c>
      <c r="O362" s="185" t="s">
        <v>48</v>
      </c>
      <c r="P362" s="186">
        <f t="shared" si="171"/>
        <v>0</v>
      </c>
      <c r="Q362" s="186">
        <f t="shared" si="172"/>
        <v>0</v>
      </c>
      <c r="R362" s="186">
        <f t="shared" si="173"/>
        <v>0</v>
      </c>
      <c r="S362" s="59"/>
      <c r="T362" s="187">
        <f t="shared" si="174"/>
        <v>0</v>
      </c>
      <c r="U362" s="187">
        <v>0.00026</v>
      </c>
      <c r="V362" s="187">
        <f t="shared" si="175"/>
        <v>0.0056159999999999995</v>
      </c>
      <c r="W362" s="187">
        <v>0</v>
      </c>
      <c r="X362" s="188">
        <f t="shared" si="176"/>
        <v>0</v>
      </c>
      <c r="AR362" s="189" t="s">
        <v>428</v>
      </c>
      <c r="AT362" s="189" t="s">
        <v>153</v>
      </c>
      <c r="AU362" s="189" t="s">
        <v>158</v>
      </c>
      <c r="AY362" s="15" t="s">
        <v>150</v>
      </c>
      <c r="BE362" s="190">
        <f t="shared" si="177"/>
        <v>0</v>
      </c>
      <c r="BF362" s="190">
        <f t="shared" si="178"/>
        <v>0</v>
      </c>
      <c r="BG362" s="190">
        <f t="shared" si="179"/>
        <v>0</v>
      </c>
      <c r="BH362" s="190">
        <f t="shared" si="180"/>
        <v>0</v>
      </c>
      <c r="BI362" s="190">
        <f t="shared" si="181"/>
        <v>0</v>
      </c>
      <c r="BJ362" s="15" t="s">
        <v>158</v>
      </c>
      <c r="BK362" s="190">
        <f t="shared" si="182"/>
        <v>0</v>
      </c>
      <c r="BL362" s="15" t="s">
        <v>428</v>
      </c>
      <c r="BM362" s="189" t="s">
        <v>1090</v>
      </c>
    </row>
    <row r="363" spans="2:65" s="1" customFormat="1" ht="24" customHeight="1">
      <c r="B363" s="31"/>
      <c r="C363" s="191" t="s">
        <v>1091</v>
      </c>
      <c r="D363" s="191" t="s">
        <v>184</v>
      </c>
      <c r="E363" s="192" t="s">
        <v>1092</v>
      </c>
      <c r="F363" s="193" t="s">
        <v>1093</v>
      </c>
      <c r="G363" s="194" t="s">
        <v>156</v>
      </c>
      <c r="H363" s="195">
        <v>21.6</v>
      </c>
      <c r="I363" s="196"/>
      <c r="J363" s="197"/>
      <c r="K363" s="198">
        <f t="shared" si="170"/>
        <v>0</v>
      </c>
      <c r="L363" s="193" t="s">
        <v>157</v>
      </c>
      <c r="M363" s="199"/>
      <c r="N363" s="200" t="s">
        <v>20</v>
      </c>
      <c r="O363" s="185" t="s">
        <v>48</v>
      </c>
      <c r="P363" s="186">
        <f t="shared" si="171"/>
        <v>0</v>
      </c>
      <c r="Q363" s="186">
        <f t="shared" si="172"/>
        <v>0</v>
      </c>
      <c r="R363" s="186">
        <f t="shared" si="173"/>
        <v>0</v>
      </c>
      <c r="S363" s="59"/>
      <c r="T363" s="187">
        <f t="shared" si="174"/>
        <v>0</v>
      </c>
      <c r="U363" s="187">
        <v>0.0287</v>
      </c>
      <c r="V363" s="187">
        <f t="shared" si="175"/>
        <v>0.61992</v>
      </c>
      <c r="W363" s="187">
        <v>0</v>
      </c>
      <c r="X363" s="188">
        <f t="shared" si="176"/>
        <v>0</v>
      </c>
      <c r="AR363" s="189" t="s">
        <v>363</v>
      </c>
      <c r="AT363" s="189" t="s">
        <v>184</v>
      </c>
      <c r="AU363" s="189" t="s">
        <v>158</v>
      </c>
      <c r="AY363" s="15" t="s">
        <v>150</v>
      </c>
      <c r="BE363" s="190">
        <f t="shared" si="177"/>
        <v>0</v>
      </c>
      <c r="BF363" s="190">
        <f t="shared" si="178"/>
        <v>0</v>
      </c>
      <c r="BG363" s="190">
        <f t="shared" si="179"/>
        <v>0</v>
      </c>
      <c r="BH363" s="190">
        <f t="shared" si="180"/>
        <v>0</v>
      </c>
      <c r="BI363" s="190">
        <f t="shared" si="181"/>
        <v>0</v>
      </c>
      <c r="BJ363" s="15" t="s">
        <v>158</v>
      </c>
      <c r="BK363" s="190">
        <f t="shared" si="182"/>
        <v>0</v>
      </c>
      <c r="BL363" s="15" t="s">
        <v>428</v>
      </c>
      <c r="BM363" s="189" t="s">
        <v>1094</v>
      </c>
    </row>
    <row r="364" spans="2:65" s="1" customFormat="1" ht="24" customHeight="1">
      <c r="B364" s="31"/>
      <c r="C364" s="177" t="s">
        <v>1095</v>
      </c>
      <c r="D364" s="177" t="s">
        <v>153</v>
      </c>
      <c r="E364" s="178" t="s">
        <v>1096</v>
      </c>
      <c r="F364" s="179" t="s">
        <v>1097</v>
      </c>
      <c r="G364" s="180" t="s">
        <v>181</v>
      </c>
      <c r="H364" s="181">
        <v>13</v>
      </c>
      <c r="I364" s="182"/>
      <c r="J364" s="182"/>
      <c r="K364" s="183">
        <f t="shared" si="170"/>
        <v>0</v>
      </c>
      <c r="L364" s="179" t="s">
        <v>157</v>
      </c>
      <c r="M364" s="35"/>
      <c r="N364" s="184" t="s">
        <v>20</v>
      </c>
      <c r="O364" s="185" t="s">
        <v>48</v>
      </c>
      <c r="P364" s="186">
        <f t="shared" si="171"/>
        <v>0</v>
      </c>
      <c r="Q364" s="186">
        <f t="shared" si="172"/>
        <v>0</v>
      </c>
      <c r="R364" s="186">
        <f t="shared" si="173"/>
        <v>0</v>
      </c>
      <c r="S364" s="59"/>
      <c r="T364" s="187">
        <f t="shared" si="174"/>
        <v>0</v>
      </c>
      <c r="U364" s="187">
        <v>0</v>
      </c>
      <c r="V364" s="187">
        <f t="shared" si="175"/>
        <v>0</v>
      </c>
      <c r="W364" s="187">
        <v>0</v>
      </c>
      <c r="X364" s="188">
        <f t="shared" si="176"/>
        <v>0</v>
      </c>
      <c r="AR364" s="189" t="s">
        <v>428</v>
      </c>
      <c r="AT364" s="189" t="s">
        <v>153</v>
      </c>
      <c r="AU364" s="189" t="s">
        <v>158</v>
      </c>
      <c r="AY364" s="15" t="s">
        <v>150</v>
      </c>
      <c r="BE364" s="190">
        <f t="shared" si="177"/>
        <v>0</v>
      </c>
      <c r="BF364" s="190">
        <f t="shared" si="178"/>
        <v>0</v>
      </c>
      <c r="BG364" s="190">
        <f t="shared" si="179"/>
        <v>0</v>
      </c>
      <c r="BH364" s="190">
        <f t="shared" si="180"/>
        <v>0</v>
      </c>
      <c r="BI364" s="190">
        <f t="shared" si="181"/>
        <v>0</v>
      </c>
      <c r="BJ364" s="15" t="s">
        <v>158</v>
      </c>
      <c r="BK364" s="190">
        <f t="shared" si="182"/>
        <v>0</v>
      </c>
      <c r="BL364" s="15" t="s">
        <v>428</v>
      </c>
      <c r="BM364" s="189" t="s">
        <v>1098</v>
      </c>
    </row>
    <row r="365" spans="2:65" s="1" customFormat="1" ht="24" customHeight="1">
      <c r="B365" s="31"/>
      <c r="C365" s="191" t="s">
        <v>1099</v>
      </c>
      <c r="D365" s="191" t="s">
        <v>184</v>
      </c>
      <c r="E365" s="192" t="s">
        <v>1100</v>
      </c>
      <c r="F365" s="193" t="s">
        <v>1101</v>
      </c>
      <c r="G365" s="194" t="s">
        <v>181</v>
      </c>
      <c r="H365" s="195">
        <v>7</v>
      </c>
      <c r="I365" s="196"/>
      <c r="J365" s="197"/>
      <c r="K365" s="198">
        <f t="shared" si="170"/>
        <v>0</v>
      </c>
      <c r="L365" s="193" t="s">
        <v>157</v>
      </c>
      <c r="M365" s="199"/>
      <c r="N365" s="200" t="s">
        <v>20</v>
      </c>
      <c r="O365" s="185" t="s">
        <v>48</v>
      </c>
      <c r="P365" s="186">
        <f t="shared" si="171"/>
        <v>0</v>
      </c>
      <c r="Q365" s="186">
        <f t="shared" si="172"/>
        <v>0</v>
      </c>
      <c r="R365" s="186">
        <f t="shared" si="173"/>
        <v>0</v>
      </c>
      <c r="S365" s="59"/>
      <c r="T365" s="187">
        <f t="shared" si="174"/>
        <v>0</v>
      </c>
      <c r="U365" s="187">
        <v>0.016</v>
      </c>
      <c r="V365" s="187">
        <f t="shared" si="175"/>
        <v>0.112</v>
      </c>
      <c r="W365" s="187">
        <v>0</v>
      </c>
      <c r="X365" s="188">
        <f t="shared" si="176"/>
        <v>0</v>
      </c>
      <c r="AR365" s="189" t="s">
        <v>363</v>
      </c>
      <c r="AT365" s="189" t="s">
        <v>184</v>
      </c>
      <c r="AU365" s="189" t="s">
        <v>158</v>
      </c>
      <c r="AY365" s="15" t="s">
        <v>150</v>
      </c>
      <c r="BE365" s="190">
        <f t="shared" si="177"/>
        <v>0</v>
      </c>
      <c r="BF365" s="190">
        <f t="shared" si="178"/>
        <v>0</v>
      </c>
      <c r="BG365" s="190">
        <f t="shared" si="179"/>
        <v>0</v>
      </c>
      <c r="BH365" s="190">
        <f t="shared" si="180"/>
        <v>0</v>
      </c>
      <c r="BI365" s="190">
        <f t="shared" si="181"/>
        <v>0</v>
      </c>
      <c r="BJ365" s="15" t="s">
        <v>158</v>
      </c>
      <c r="BK365" s="190">
        <f t="shared" si="182"/>
        <v>0</v>
      </c>
      <c r="BL365" s="15" t="s">
        <v>428</v>
      </c>
      <c r="BM365" s="189" t="s">
        <v>1102</v>
      </c>
    </row>
    <row r="366" spans="2:65" s="1" customFormat="1" ht="24" customHeight="1">
      <c r="B366" s="31"/>
      <c r="C366" s="191" t="s">
        <v>1103</v>
      </c>
      <c r="D366" s="191" t="s">
        <v>184</v>
      </c>
      <c r="E366" s="192" t="s">
        <v>1104</v>
      </c>
      <c r="F366" s="193" t="s">
        <v>1105</v>
      </c>
      <c r="G366" s="194" t="s">
        <v>181</v>
      </c>
      <c r="H366" s="195">
        <v>6</v>
      </c>
      <c r="I366" s="196"/>
      <c r="J366" s="197"/>
      <c r="K366" s="198">
        <f t="shared" si="170"/>
        <v>0</v>
      </c>
      <c r="L366" s="193" t="s">
        <v>157</v>
      </c>
      <c r="M366" s="199"/>
      <c r="N366" s="200" t="s">
        <v>20</v>
      </c>
      <c r="O366" s="185" t="s">
        <v>48</v>
      </c>
      <c r="P366" s="186">
        <f t="shared" si="171"/>
        <v>0</v>
      </c>
      <c r="Q366" s="186">
        <f t="shared" si="172"/>
        <v>0</v>
      </c>
      <c r="R366" s="186">
        <f t="shared" si="173"/>
        <v>0</v>
      </c>
      <c r="S366" s="59"/>
      <c r="T366" s="187">
        <f t="shared" si="174"/>
        <v>0</v>
      </c>
      <c r="U366" s="187">
        <v>0.0155</v>
      </c>
      <c r="V366" s="187">
        <f t="shared" si="175"/>
        <v>0.093</v>
      </c>
      <c r="W366" s="187">
        <v>0</v>
      </c>
      <c r="X366" s="188">
        <f t="shared" si="176"/>
        <v>0</v>
      </c>
      <c r="AR366" s="189" t="s">
        <v>363</v>
      </c>
      <c r="AT366" s="189" t="s">
        <v>184</v>
      </c>
      <c r="AU366" s="189" t="s">
        <v>158</v>
      </c>
      <c r="AY366" s="15" t="s">
        <v>150</v>
      </c>
      <c r="BE366" s="190">
        <f t="shared" si="177"/>
        <v>0</v>
      </c>
      <c r="BF366" s="190">
        <f t="shared" si="178"/>
        <v>0</v>
      </c>
      <c r="BG366" s="190">
        <f t="shared" si="179"/>
        <v>0</v>
      </c>
      <c r="BH366" s="190">
        <f t="shared" si="180"/>
        <v>0</v>
      </c>
      <c r="BI366" s="190">
        <f t="shared" si="181"/>
        <v>0</v>
      </c>
      <c r="BJ366" s="15" t="s">
        <v>158</v>
      </c>
      <c r="BK366" s="190">
        <f t="shared" si="182"/>
        <v>0</v>
      </c>
      <c r="BL366" s="15" t="s">
        <v>428</v>
      </c>
      <c r="BM366" s="189" t="s">
        <v>1106</v>
      </c>
    </row>
    <row r="367" spans="2:65" s="1" customFormat="1" ht="24" customHeight="1">
      <c r="B367" s="31"/>
      <c r="C367" s="177" t="s">
        <v>1107</v>
      </c>
      <c r="D367" s="177" t="s">
        <v>153</v>
      </c>
      <c r="E367" s="178" t="s">
        <v>1108</v>
      </c>
      <c r="F367" s="179" t="s">
        <v>1109</v>
      </c>
      <c r="G367" s="180" t="s">
        <v>181</v>
      </c>
      <c r="H367" s="181">
        <v>9</v>
      </c>
      <c r="I367" s="182"/>
      <c r="J367" s="182"/>
      <c r="K367" s="183">
        <f t="shared" si="170"/>
        <v>0</v>
      </c>
      <c r="L367" s="179" t="s">
        <v>157</v>
      </c>
      <c r="M367" s="35"/>
      <c r="N367" s="184" t="s">
        <v>20</v>
      </c>
      <c r="O367" s="185" t="s">
        <v>48</v>
      </c>
      <c r="P367" s="186">
        <f t="shared" si="171"/>
        <v>0</v>
      </c>
      <c r="Q367" s="186">
        <f t="shared" si="172"/>
        <v>0</v>
      </c>
      <c r="R367" s="186">
        <f t="shared" si="173"/>
        <v>0</v>
      </c>
      <c r="S367" s="59"/>
      <c r="T367" s="187">
        <f t="shared" si="174"/>
        <v>0</v>
      </c>
      <c r="U367" s="187">
        <v>0</v>
      </c>
      <c r="V367" s="187">
        <f t="shared" si="175"/>
        <v>0</v>
      </c>
      <c r="W367" s="187">
        <v>0</v>
      </c>
      <c r="X367" s="188">
        <f t="shared" si="176"/>
        <v>0</v>
      </c>
      <c r="AR367" s="189" t="s">
        <v>428</v>
      </c>
      <c r="AT367" s="189" t="s">
        <v>153</v>
      </c>
      <c r="AU367" s="189" t="s">
        <v>158</v>
      </c>
      <c r="AY367" s="15" t="s">
        <v>150</v>
      </c>
      <c r="BE367" s="190">
        <f t="shared" si="177"/>
        <v>0</v>
      </c>
      <c r="BF367" s="190">
        <f t="shared" si="178"/>
        <v>0</v>
      </c>
      <c r="BG367" s="190">
        <f t="shared" si="179"/>
        <v>0</v>
      </c>
      <c r="BH367" s="190">
        <f t="shared" si="180"/>
        <v>0</v>
      </c>
      <c r="BI367" s="190">
        <f t="shared" si="181"/>
        <v>0</v>
      </c>
      <c r="BJ367" s="15" t="s">
        <v>158</v>
      </c>
      <c r="BK367" s="190">
        <f t="shared" si="182"/>
        <v>0</v>
      </c>
      <c r="BL367" s="15" t="s">
        <v>428</v>
      </c>
      <c r="BM367" s="189" t="s">
        <v>1110</v>
      </c>
    </row>
    <row r="368" spans="2:65" s="1" customFormat="1" ht="24" customHeight="1">
      <c r="B368" s="31"/>
      <c r="C368" s="191" t="s">
        <v>1111</v>
      </c>
      <c r="D368" s="191" t="s">
        <v>184</v>
      </c>
      <c r="E368" s="192" t="s">
        <v>1112</v>
      </c>
      <c r="F368" s="193" t="s">
        <v>1113</v>
      </c>
      <c r="G368" s="194" t="s">
        <v>181</v>
      </c>
      <c r="H368" s="195">
        <v>9</v>
      </c>
      <c r="I368" s="196"/>
      <c r="J368" s="197"/>
      <c r="K368" s="198">
        <f t="shared" si="170"/>
        <v>0</v>
      </c>
      <c r="L368" s="193" t="s">
        <v>157</v>
      </c>
      <c r="M368" s="199"/>
      <c r="N368" s="200" t="s">
        <v>20</v>
      </c>
      <c r="O368" s="185" t="s">
        <v>48</v>
      </c>
      <c r="P368" s="186">
        <f t="shared" si="171"/>
        <v>0</v>
      </c>
      <c r="Q368" s="186">
        <f t="shared" si="172"/>
        <v>0</v>
      </c>
      <c r="R368" s="186">
        <f t="shared" si="173"/>
        <v>0</v>
      </c>
      <c r="S368" s="59"/>
      <c r="T368" s="187">
        <f t="shared" si="174"/>
        <v>0</v>
      </c>
      <c r="U368" s="187">
        <v>0.027</v>
      </c>
      <c r="V368" s="187">
        <f t="shared" si="175"/>
        <v>0.243</v>
      </c>
      <c r="W368" s="187">
        <v>0</v>
      </c>
      <c r="X368" s="188">
        <f t="shared" si="176"/>
        <v>0</v>
      </c>
      <c r="AR368" s="189" t="s">
        <v>363</v>
      </c>
      <c r="AT368" s="189" t="s">
        <v>184</v>
      </c>
      <c r="AU368" s="189" t="s">
        <v>158</v>
      </c>
      <c r="AY368" s="15" t="s">
        <v>150</v>
      </c>
      <c r="BE368" s="190">
        <f t="shared" si="177"/>
        <v>0</v>
      </c>
      <c r="BF368" s="190">
        <f t="shared" si="178"/>
        <v>0</v>
      </c>
      <c r="BG368" s="190">
        <f t="shared" si="179"/>
        <v>0</v>
      </c>
      <c r="BH368" s="190">
        <f t="shared" si="180"/>
        <v>0</v>
      </c>
      <c r="BI368" s="190">
        <f t="shared" si="181"/>
        <v>0</v>
      </c>
      <c r="BJ368" s="15" t="s">
        <v>158</v>
      </c>
      <c r="BK368" s="190">
        <f t="shared" si="182"/>
        <v>0</v>
      </c>
      <c r="BL368" s="15" t="s">
        <v>428</v>
      </c>
      <c r="BM368" s="189" t="s">
        <v>1114</v>
      </c>
    </row>
    <row r="369" spans="2:65" s="1" customFormat="1" ht="24" customHeight="1">
      <c r="B369" s="31"/>
      <c r="C369" s="177" t="s">
        <v>1115</v>
      </c>
      <c r="D369" s="177" t="s">
        <v>153</v>
      </c>
      <c r="E369" s="178" t="s">
        <v>1116</v>
      </c>
      <c r="F369" s="179" t="s">
        <v>1117</v>
      </c>
      <c r="G369" s="180" t="s">
        <v>181</v>
      </c>
      <c r="H369" s="181">
        <v>2</v>
      </c>
      <c r="I369" s="182"/>
      <c r="J369" s="182"/>
      <c r="K369" s="183">
        <f t="shared" si="170"/>
        <v>0</v>
      </c>
      <c r="L369" s="179" t="s">
        <v>157</v>
      </c>
      <c r="M369" s="35"/>
      <c r="N369" s="184" t="s">
        <v>20</v>
      </c>
      <c r="O369" s="185" t="s">
        <v>48</v>
      </c>
      <c r="P369" s="186">
        <f t="shared" si="171"/>
        <v>0</v>
      </c>
      <c r="Q369" s="186">
        <f t="shared" si="172"/>
        <v>0</v>
      </c>
      <c r="R369" s="186">
        <f t="shared" si="173"/>
        <v>0</v>
      </c>
      <c r="S369" s="59"/>
      <c r="T369" s="187">
        <f t="shared" si="174"/>
        <v>0</v>
      </c>
      <c r="U369" s="187">
        <v>0</v>
      </c>
      <c r="V369" s="187">
        <f t="shared" si="175"/>
        <v>0</v>
      </c>
      <c r="W369" s="187">
        <v>0</v>
      </c>
      <c r="X369" s="188">
        <f t="shared" si="176"/>
        <v>0</v>
      </c>
      <c r="AR369" s="189" t="s">
        <v>428</v>
      </c>
      <c r="AT369" s="189" t="s">
        <v>153</v>
      </c>
      <c r="AU369" s="189" t="s">
        <v>158</v>
      </c>
      <c r="AY369" s="15" t="s">
        <v>150</v>
      </c>
      <c r="BE369" s="190">
        <f t="shared" si="177"/>
        <v>0</v>
      </c>
      <c r="BF369" s="190">
        <f t="shared" si="178"/>
        <v>0</v>
      </c>
      <c r="BG369" s="190">
        <f t="shared" si="179"/>
        <v>0</v>
      </c>
      <c r="BH369" s="190">
        <f t="shared" si="180"/>
        <v>0</v>
      </c>
      <c r="BI369" s="190">
        <f t="shared" si="181"/>
        <v>0</v>
      </c>
      <c r="BJ369" s="15" t="s">
        <v>158</v>
      </c>
      <c r="BK369" s="190">
        <f t="shared" si="182"/>
        <v>0</v>
      </c>
      <c r="BL369" s="15" t="s">
        <v>428</v>
      </c>
      <c r="BM369" s="189" t="s">
        <v>1118</v>
      </c>
    </row>
    <row r="370" spans="2:65" s="1" customFormat="1" ht="24" customHeight="1">
      <c r="B370" s="31"/>
      <c r="C370" s="191" t="s">
        <v>1119</v>
      </c>
      <c r="D370" s="191" t="s">
        <v>184</v>
      </c>
      <c r="E370" s="192" t="s">
        <v>1120</v>
      </c>
      <c r="F370" s="193" t="s">
        <v>1121</v>
      </c>
      <c r="G370" s="194" t="s">
        <v>181</v>
      </c>
      <c r="H370" s="195">
        <v>2</v>
      </c>
      <c r="I370" s="196"/>
      <c r="J370" s="197"/>
      <c r="K370" s="198">
        <f t="shared" si="170"/>
        <v>0</v>
      </c>
      <c r="L370" s="193" t="s">
        <v>157</v>
      </c>
      <c r="M370" s="199"/>
      <c r="N370" s="200" t="s">
        <v>20</v>
      </c>
      <c r="O370" s="185" t="s">
        <v>48</v>
      </c>
      <c r="P370" s="186">
        <f t="shared" si="171"/>
        <v>0</v>
      </c>
      <c r="Q370" s="186">
        <f t="shared" si="172"/>
        <v>0</v>
      </c>
      <c r="R370" s="186">
        <f t="shared" si="173"/>
        <v>0</v>
      </c>
      <c r="S370" s="59"/>
      <c r="T370" s="187">
        <f t="shared" si="174"/>
        <v>0</v>
      </c>
      <c r="U370" s="187">
        <v>0.0024</v>
      </c>
      <c r="V370" s="187">
        <f t="shared" si="175"/>
        <v>0.0048</v>
      </c>
      <c r="W370" s="187">
        <v>0</v>
      </c>
      <c r="X370" s="188">
        <f t="shared" si="176"/>
        <v>0</v>
      </c>
      <c r="AR370" s="189" t="s">
        <v>363</v>
      </c>
      <c r="AT370" s="189" t="s">
        <v>184</v>
      </c>
      <c r="AU370" s="189" t="s">
        <v>158</v>
      </c>
      <c r="AY370" s="15" t="s">
        <v>150</v>
      </c>
      <c r="BE370" s="190">
        <f t="shared" si="177"/>
        <v>0</v>
      </c>
      <c r="BF370" s="190">
        <f t="shared" si="178"/>
        <v>0</v>
      </c>
      <c r="BG370" s="190">
        <f t="shared" si="179"/>
        <v>0</v>
      </c>
      <c r="BH370" s="190">
        <f t="shared" si="180"/>
        <v>0</v>
      </c>
      <c r="BI370" s="190">
        <f t="shared" si="181"/>
        <v>0</v>
      </c>
      <c r="BJ370" s="15" t="s">
        <v>158</v>
      </c>
      <c r="BK370" s="190">
        <f t="shared" si="182"/>
        <v>0</v>
      </c>
      <c r="BL370" s="15" t="s">
        <v>428</v>
      </c>
      <c r="BM370" s="189" t="s">
        <v>1122</v>
      </c>
    </row>
    <row r="371" spans="2:65" s="1" customFormat="1" ht="24" customHeight="1">
      <c r="B371" s="31"/>
      <c r="C371" s="177" t="s">
        <v>1123</v>
      </c>
      <c r="D371" s="177" t="s">
        <v>153</v>
      </c>
      <c r="E371" s="178" t="s">
        <v>1124</v>
      </c>
      <c r="F371" s="179" t="s">
        <v>1125</v>
      </c>
      <c r="G371" s="180" t="s">
        <v>181</v>
      </c>
      <c r="H371" s="181">
        <v>13</v>
      </c>
      <c r="I371" s="182"/>
      <c r="J371" s="182"/>
      <c r="K371" s="183">
        <f t="shared" si="170"/>
        <v>0</v>
      </c>
      <c r="L371" s="179" t="s">
        <v>157</v>
      </c>
      <c r="M371" s="35"/>
      <c r="N371" s="184" t="s">
        <v>20</v>
      </c>
      <c r="O371" s="185" t="s">
        <v>48</v>
      </c>
      <c r="P371" s="186">
        <f t="shared" si="171"/>
        <v>0</v>
      </c>
      <c r="Q371" s="186">
        <f t="shared" si="172"/>
        <v>0</v>
      </c>
      <c r="R371" s="186">
        <f t="shared" si="173"/>
        <v>0</v>
      </c>
      <c r="S371" s="59"/>
      <c r="T371" s="187">
        <f t="shared" si="174"/>
        <v>0</v>
      </c>
      <c r="U371" s="187">
        <v>0</v>
      </c>
      <c r="V371" s="187">
        <f t="shared" si="175"/>
        <v>0</v>
      </c>
      <c r="W371" s="187">
        <v>0</v>
      </c>
      <c r="X371" s="188">
        <f t="shared" si="176"/>
        <v>0</v>
      </c>
      <c r="AR371" s="189" t="s">
        <v>428</v>
      </c>
      <c r="AT371" s="189" t="s">
        <v>153</v>
      </c>
      <c r="AU371" s="189" t="s">
        <v>158</v>
      </c>
      <c r="AY371" s="15" t="s">
        <v>150</v>
      </c>
      <c r="BE371" s="190">
        <f t="shared" si="177"/>
        <v>0</v>
      </c>
      <c r="BF371" s="190">
        <f t="shared" si="178"/>
        <v>0</v>
      </c>
      <c r="BG371" s="190">
        <f t="shared" si="179"/>
        <v>0</v>
      </c>
      <c r="BH371" s="190">
        <f t="shared" si="180"/>
        <v>0</v>
      </c>
      <c r="BI371" s="190">
        <f t="shared" si="181"/>
        <v>0</v>
      </c>
      <c r="BJ371" s="15" t="s">
        <v>158</v>
      </c>
      <c r="BK371" s="190">
        <f t="shared" si="182"/>
        <v>0</v>
      </c>
      <c r="BL371" s="15" t="s">
        <v>428</v>
      </c>
      <c r="BM371" s="189" t="s">
        <v>1126</v>
      </c>
    </row>
    <row r="372" spans="2:65" s="1" customFormat="1" ht="24" customHeight="1">
      <c r="B372" s="31"/>
      <c r="C372" s="191" t="s">
        <v>1127</v>
      </c>
      <c r="D372" s="191" t="s">
        <v>184</v>
      </c>
      <c r="E372" s="192" t="s">
        <v>1128</v>
      </c>
      <c r="F372" s="193" t="s">
        <v>1129</v>
      </c>
      <c r="G372" s="194" t="s">
        <v>181</v>
      </c>
      <c r="H372" s="195">
        <v>13</v>
      </c>
      <c r="I372" s="196"/>
      <c r="J372" s="197"/>
      <c r="K372" s="198">
        <f t="shared" si="170"/>
        <v>0</v>
      </c>
      <c r="L372" s="193" t="s">
        <v>157</v>
      </c>
      <c r="M372" s="199"/>
      <c r="N372" s="200" t="s">
        <v>20</v>
      </c>
      <c r="O372" s="185" t="s">
        <v>48</v>
      </c>
      <c r="P372" s="186">
        <f t="shared" si="171"/>
        <v>0</v>
      </c>
      <c r="Q372" s="186">
        <f t="shared" si="172"/>
        <v>0</v>
      </c>
      <c r="R372" s="186">
        <f t="shared" si="173"/>
        <v>0</v>
      </c>
      <c r="S372" s="59"/>
      <c r="T372" s="187">
        <f t="shared" si="174"/>
        <v>0</v>
      </c>
      <c r="U372" s="187">
        <v>0.0012</v>
      </c>
      <c r="V372" s="187">
        <f t="shared" si="175"/>
        <v>0.0156</v>
      </c>
      <c r="W372" s="187">
        <v>0</v>
      </c>
      <c r="X372" s="188">
        <f t="shared" si="176"/>
        <v>0</v>
      </c>
      <c r="AR372" s="189" t="s">
        <v>363</v>
      </c>
      <c r="AT372" s="189" t="s">
        <v>184</v>
      </c>
      <c r="AU372" s="189" t="s">
        <v>158</v>
      </c>
      <c r="AY372" s="15" t="s">
        <v>150</v>
      </c>
      <c r="BE372" s="190">
        <f t="shared" si="177"/>
        <v>0</v>
      </c>
      <c r="BF372" s="190">
        <f t="shared" si="178"/>
        <v>0</v>
      </c>
      <c r="BG372" s="190">
        <f t="shared" si="179"/>
        <v>0</v>
      </c>
      <c r="BH372" s="190">
        <f t="shared" si="180"/>
        <v>0</v>
      </c>
      <c r="BI372" s="190">
        <f t="shared" si="181"/>
        <v>0</v>
      </c>
      <c r="BJ372" s="15" t="s">
        <v>158</v>
      </c>
      <c r="BK372" s="190">
        <f t="shared" si="182"/>
        <v>0</v>
      </c>
      <c r="BL372" s="15" t="s">
        <v>428</v>
      </c>
      <c r="BM372" s="189" t="s">
        <v>1130</v>
      </c>
    </row>
    <row r="373" spans="2:65" s="1" customFormat="1" ht="24" customHeight="1">
      <c r="B373" s="31"/>
      <c r="C373" s="177" t="s">
        <v>1131</v>
      </c>
      <c r="D373" s="177" t="s">
        <v>153</v>
      </c>
      <c r="E373" s="178" t="s">
        <v>1132</v>
      </c>
      <c r="F373" s="179" t="s">
        <v>1133</v>
      </c>
      <c r="G373" s="180" t="s">
        <v>181</v>
      </c>
      <c r="H373" s="181">
        <v>8</v>
      </c>
      <c r="I373" s="182"/>
      <c r="J373" s="182"/>
      <c r="K373" s="183">
        <f t="shared" si="170"/>
        <v>0</v>
      </c>
      <c r="L373" s="179" t="s">
        <v>157</v>
      </c>
      <c r="M373" s="35"/>
      <c r="N373" s="184" t="s">
        <v>20</v>
      </c>
      <c r="O373" s="185" t="s">
        <v>48</v>
      </c>
      <c r="P373" s="186">
        <f t="shared" si="171"/>
        <v>0</v>
      </c>
      <c r="Q373" s="186">
        <f t="shared" si="172"/>
        <v>0</v>
      </c>
      <c r="R373" s="186">
        <f t="shared" si="173"/>
        <v>0</v>
      </c>
      <c r="S373" s="59"/>
      <c r="T373" s="187">
        <f t="shared" si="174"/>
        <v>0</v>
      </c>
      <c r="U373" s="187">
        <v>0</v>
      </c>
      <c r="V373" s="187">
        <f t="shared" si="175"/>
        <v>0</v>
      </c>
      <c r="W373" s="187">
        <v>0</v>
      </c>
      <c r="X373" s="188">
        <f t="shared" si="176"/>
        <v>0</v>
      </c>
      <c r="AR373" s="189" t="s">
        <v>428</v>
      </c>
      <c r="AT373" s="189" t="s">
        <v>153</v>
      </c>
      <c r="AU373" s="189" t="s">
        <v>158</v>
      </c>
      <c r="AY373" s="15" t="s">
        <v>150</v>
      </c>
      <c r="BE373" s="190">
        <f t="shared" si="177"/>
        <v>0</v>
      </c>
      <c r="BF373" s="190">
        <f t="shared" si="178"/>
        <v>0</v>
      </c>
      <c r="BG373" s="190">
        <f t="shared" si="179"/>
        <v>0</v>
      </c>
      <c r="BH373" s="190">
        <f t="shared" si="180"/>
        <v>0</v>
      </c>
      <c r="BI373" s="190">
        <f t="shared" si="181"/>
        <v>0</v>
      </c>
      <c r="BJ373" s="15" t="s">
        <v>158</v>
      </c>
      <c r="BK373" s="190">
        <f t="shared" si="182"/>
        <v>0</v>
      </c>
      <c r="BL373" s="15" t="s">
        <v>428</v>
      </c>
      <c r="BM373" s="189" t="s">
        <v>1134</v>
      </c>
    </row>
    <row r="374" spans="2:65" s="1" customFormat="1" ht="24" customHeight="1">
      <c r="B374" s="31"/>
      <c r="C374" s="191" t="s">
        <v>1135</v>
      </c>
      <c r="D374" s="191" t="s">
        <v>184</v>
      </c>
      <c r="E374" s="192" t="s">
        <v>1136</v>
      </c>
      <c r="F374" s="193" t="s">
        <v>1137</v>
      </c>
      <c r="G374" s="194" t="s">
        <v>181</v>
      </c>
      <c r="H374" s="195">
        <v>8</v>
      </c>
      <c r="I374" s="196"/>
      <c r="J374" s="197"/>
      <c r="K374" s="198">
        <f t="shared" si="170"/>
        <v>0</v>
      </c>
      <c r="L374" s="193" t="s">
        <v>157</v>
      </c>
      <c r="M374" s="199"/>
      <c r="N374" s="200" t="s">
        <v>20</v>
      </c>
      <c r="O374" s="185" t="s">
        <v>48</v>
      </c>
      <c r="P374" s="186">
        <f t="shared" si="171"/>
        <v>0</v>
      </c>
      <c r="Q374" s="186">
        <f t="shared" si="172"/>
        <v>0</v>
      </c>
      <c r="R374" s="186">
        <f t="shared" si="173"/>
        <v>0</v>
      </c>
      <c r="S374" s="59"/>
      <c r="T374" s="187">
        <f t="shared" si="174"/>
        <v>0</v>
      </c>
      <c r="U374" s="187">
        <v>0.00052</v>
      </c>
      <c r="V374" s="187">
        <f t="shared" si="175"/>
        <v>0.00416</v>
      </c>
      <c r="W374" s="187">
        <v>0</v>
      </c>
      <c r="X374" s="188">
        <f t="shared" si="176"/>
        <v>0</v>
      </c>
      <c r="AR374" s="189" t="s">
        <v>363</v>
      </c>
      <c r="AT374" s="189" t="s">
        <v>184</v>
      </c>
      <c r="AU374" s="189" t="s">
        <v>158</v>
      </c>
      <c r="AY374" s="15" t="s">
        <v>150</v>
      </c>
      <c r="BE374" s="190">
        <f t="shared" si="177"/>
        <v>0</v>
      </c>
      <c r="BF374" s="190">
        <f t="shared" si="178"/>
        <v>0</v>
      </c>
      <c r="BG374" s="190">
        <f t="shared" si="179"/>
        <v>0</v>
      </c>
      <c r="BH374" s="190">
        <f t="shared" si="180"/>
        <v>0</v>
      </c>
      <c r="BI374" s="190">
        <f t="shared" si="181"/>
        <v>0</v>
      </c>
      <c r="BJ374" s="15" t="s">
        <v>158</v>
      </c>
      <c r="BK374" s="190">
        <f t="shared" si="182"/>
        <v>0</v>
      </c>
      <c r="BL374" s="15" t="s">
        <v>428</v>
      </c>
      <c r="BM374" s="189" t="s">
        <v>1138</v>
      </c>
    </row>
    <row r="375" spans="2:65" s="1" customFormat="1" ht="24" customHeight="1">
      <c r="B375" s="31"/>
      <c r="C375" s="177" t="s">
        <v>1139</v>
      </c>
      <c r="D375" s="177" t="s">
        <v>153</v>
      </c>
      <c r="E375" s="178" t="s">
        <v>1140</v>
      </c>
      <c r="F375" s="179" t="s">
        <v>1141</v>
      </c>
      <c r="G375" s="180" t="s">
        <v>181</v>
      </c>
      <c r="H375" s="181">
        <v>8</v>
      </c>
      <c r="I375" s="182"/>
      <c r="J375" s="182"/>
      <c r="K375" s="183">
        <f t="shared" si="170"/>
        <v>0</v>
      </c>
      <c r="L375" s="179" t="s">
        <v>157</v>
      </c>
      <c r="M375" s="35"/>
      <c r="N375" s="184" t="s">
        <v>20</v>
      </c>
      <c r="O375" s="185" t="s">
        <v>48</v>
      </c>
      <c r="P375" s="186">
        <f t="shared" si="171"/>
        <v>0</v>
      </c>
      <c r="Q375" s="186">
        <f t="shared" si="172"/>
        <v>0</v>
      </c>
      <c r="R375" s="186">
        <f t="shared" si="173"/>
        <v>0</v>
      </c>
      <c r="S375" s="59"/>
      <c r="T375" s="187">
        <f t="shared" si="174"/>
        <v>0</v>
      </c>
      <c r="U375" s="187">
        <v>0</v>
      </c>
      <c r="V375" s="187">
        <f t="shared" si="175"/>
        <v>0</v>
      </c>
      <c r="W375" s="187">
        <v>0</v>
      </c>
      <c r="X375" s="188">
        <f t="shared" si="176"/>
        <v>0</v>
      </c>
      <c r="AR375" s="189" t="s">
        <v>428</v>
      </c>
      <c r="AT375" s="189" t="s">
        <v>153</v>
      </c>
      <c r="AU375" s="189" t="s">
        <v>158</v>
      </c>
      <c r="AY375" s="15" t="s">
        <v>150</v>
      </c>
      <c r="BE375" s="190">
        <f t="shared" si="177"/>
        <v>0</v>
      </c>
      <c r="BF375" s="190">
        <f t="shared" si="178"/>
        <v>0</v>
      </c>
      <c r="BG375" s="190">
        <f t="shared" si="179"/>
        <v>0</v>
      </c>
      <c r="BH375" s="190">
        <f t="shared" si="180"/>
        <v>0</v>
      </c>
      <c r="BI375" s="190">
        <f t="shared" si="181"/>
        <v>0</v>
      </c>
      <c r="BJ375" s="15" t="s">
        <v>158</v>
      </c>
      <c r="BK375" s="190">
        <f t="shared" si="182"/>
        <v>0</v>
      </c>
      <c r="BL375" s="15" t="s">
        <v>428</v>
      </c>
      <c r="BM375" s="189" t="s">
        <v>1142</v>
      </c>
    </row>
    <row r="376" spans="2:65" s="1" customFormat="1" ht="24" customHeight="1">
      <c r="B376" s="31"/>
      <c r="C376" s="191" t="s">
        <v>1143</v>
      </c>
      <c r="D376" s="191" t="s">
        <v>184</v>
      </c>
      <c r="E376" s="192" t="s">
        <v>1144</v>
      </c>
      <c r="F376" s="193" t="s">
        <v>1145</v>
      </c>
      <c r="G376" s="194" t="s">
        <v>181</v>
      </c>
      <c r="H376" s="195">
        <v>8</v>
      </c>
      <c r="I376" s="196"/>
      <c r="J376" s="197"/>
      <c r="K376" s="198">
        <f t="shared" si="170"/>
        <v>0</v>
      </c>
      <c r="L376" s="193" t="s">
        <v>157</v>
      </c>
      <c r="M376" s="199"/>
      <c r="N376" s="200" t="s">
        <v>20</v>
      </c>
      <c r="O376" s="185" t="s">
        <v>48</v>
      </c>
      <c r="P376" s="186">
        <f t="shared" si="171"/>
        <v>0</v>
      </c>
      <c r="Q376" s="186">
        <f t="shared" si="172"/>
        <v>0</v>
      </c>
      <c r="R376" s="186">
        <f t="shared" si="173"/>
        <v>0</v>
      </c>
      <c r="S376" s="59"/>
      <c r="T376" s="187">
        <f t="shared" si="174"/>
        <v>0</v>
      </c>
      <c r="U376" s="187">
        <v>0.0022</v>
      </c>
      <c r="V376" s="187">
        <f t="shared" si="175"/>
        <v>0.0176</v>
      </c>
      <c r="W376" s="187">
        <v>0</v>
      </c>
      <c r="X376" s="188">
        <f t="shared" si="176"/>
        <v>0</v>
      </c>
      <c r="AR376" s="189" t="s">
        <v>363</v>
      </c>
      <c r="AT376" s="189" t="s">
        <v>184</v>
      </c>
      <c r="AU376" s="189" t="s">
        <v>158</v>
      </c>
      <c r="AY376" s="15" t="s">
        <v>150</v>
      </c>
      <c r="BE376" s="190">
        <f t="shared" si="177"/>
        <v>0</v>
      </c>
      <c r="BF376" s="190">
        <f t="shared" si="178"/>
        <v>0</v>
      </c>
      <c r="BG376" s="190">
        <f t="shared" si="179"/>
        <v>0</v>
      </c>
      <c r="BH376" s="190">
        <f t="shared" si="180"/>
        <v>0</v>
      </c>
      <c r="BI376" s="190">
        <f t="shared" si="181"/>
        <v>0</v>
      </c>
      <c r="BJ376" s="15" t="s">
        <v>158</v>
      </c>
      <c r="BK376" s="190">
        <f t="shared" si="182"/>
        <v>0</v>
      </c>
      <c r="BL376" s="15" t="s">
        <v>428</v>
      </c>
      <c r="BM376" s="189" t="s">
        <v>1146</v>
      </c>
    </row>
    <row r="377" spans="2:65" s="1" customFormat="1" ht="24" customHeight="1">
      <c r="B377" s="31"/>
      <c r="C377" s="177" t="s">
        <v>1147</v>
      </c>
      <c r="D377" s="177" t="s">
        <v>153</v>
      </c>
      <c r="E377" s="178" t="s">
        <v>1148</v>
      </c>
      <c r="F377" s="179" t="s">
        <v>1149</v>
      </c>
      <c r="G377" s="180" t="s">
        <v>181</v>
      </c>
      <c r="H377" s="181">
        <v>7</v>
      </c>
      <c r="I377" s="182"/>
      <c r="J377" s="182"/>
      <c r="K377" s="183">
        <f t="shared" si="170"/>
        <v>0</v>
      </c>
      <c r="L377" s="179" t="s">
        <v>157</v>
      </c>
      <c r="M377" s="35"/>
      <c r="N377" s="184" t="s">
        <v>20</v>
      </c>
      <c r="O377" s="185" t="s">
        <v>48</v>
      </c>
      <c r="P377" s="186">
        <f t="shared" si="171"/>
        <v>0</v>
      </c>
      <c r="Q377" s="186">
        <f t="shared" si="172"/>
        <v>0</v>
      </c>
      <c r="R377" s="186">
        <f t="shared" si="173"/>
        <v>0</v>
      </c>
      <c r="S377" s="59"/>
      <c r="T377" s="187">
        <f t="shared" si="174"/>
        <v>0</v>
      </c>
      <c r="U377" s="187">
        <v>0</v>
      </c>
      <c r="V377" s="187">
        <f t="shared" si="175"/>
        <v>0</v>
      </c>
      <c r="W377" s="187">
        <v>0</v>
      </c>
      <c r="X377" s="188">
        <f t="shared" si="176"/>
        <v>0</v>
      </c>
      <c r="AR377" s="189" t="s">
        <v>428</v>
      </c>
      <c r="AT377" s="189" t="s">
        <v>153</v>
      </c>
      <c r="AU377" s="189" t="s">
        <v>158</v>
      </c>
      <c r="AY377" s="15" t="s">
        <v>150</v>
      </c>
      <c r="BE377" s="190">
        <f t="shared" si="177"/>
        <v>0</v>
      </c>
      <c r="BF377" s="190">
        <f t="shared" si="178"/>
        <v>0</v>
      </c>
      <c r="BG377" s="190">
        <f t="shared" si="179"/>
        <v>0</v>
      </c>
      <c r="BH377" s="190">
        <f t="shared" si="180"/>
        <v>0</v>
      </c>
      <c r="BI377" s="190">
        <f t="shared" si="181"/>
        <v>0</v>
      </c>
      <c r="BJ377" s="15" t="s">
        <v>158</v>
      </c>
      <c r="BK377" s="190">
        <f t="shared" si="182"/>
        <v>0</v>
      </c>
      <c r="BL377" s="15" t="s">
        <v>428</v>
      </c>
      <c r="BM377" s="189" t="s">
        <v>1150</v>
      </c>
    </row>
    <row r="378" spans="2:65" s="1" customFormat="1" ht="24" customHeight="1">
      <c r="B378" s="31"/>
      <c r="C378" s="191" t="s">
        <v>1151</v>
      </c>
      <c r="D378" s="191" t="s">
        <v>184</v>
      </c>
      <c r="E378" s="192" t="s">
        <v>1152</v>
      </c>
      <c r="F378" s="193" t="s">
        <v>1153</v>
      </c>
      <c r="G378" s="194" t="s">
        <v>181</v>
      </c>
      <c r="H378" s="195">
        <v>7</v>
      </c>
      <c r="I378" s="196"/>
      <c r="J378" s="197"/>
      <c r="K378" s="198">
        <f t="shared" si="170"/>
        <v>0</v>
      </c>
      <c r="L378" s="193" t="s">
        <v>157</v>
      </c>
      <c r="M378" s="199"/>
      <c r="N378" s="200" t="s">
        <v>20</v>
      </c>
      <c r="O378" s="185" t="s">
        <v>48</v>
      </c>
      <c r="P378" s="186">
        <f t="shared" si="171"/>
        <v>0</v>
      </c>
      <c r="Q378" s="186">
        <f t="shared" si="172"/>
        <v>0</v>
      </c>
      <c r="R378" s="186">
        <f t="shared" si="173"/>
        <v>0</v>
      </c>
      <c r="S378" s="59"/>
      <c r="T378" s="187">
        <f t="shared" si="174"/>
        <v>0</v>
      </c>
      <c r="U378" s="187">
        <v>0.0002</v>
      </c>
      <c r="V378" s="187">
        <f t="shared" si="175"/>
        <v>0.0014</v>
      </c>
      <c r="W378" s="187">
        <v>0</v>
      </c>
      <c r="X378" s="188">
        <f t="shared" si="176"/>
        <v>0</v>
      </c>
      <c r="AR378" s="189" t="s">
        <v>363</v>
      </c>
      <c r="AT378" s="189" t="s">
        <v>184</v>
      </c>
      <c r="AU378" s="189" t="s">
        <v>158</v>
      </c>
      <c r="AY378" s="15" t="s">
        <v>150</v>
      </c>
      <c r="BE378" s="190">
        <f t="shared" si="177"/>
        <v>0</v>
      </c>
      <c r="BF378" s="190">
        <f t="shared" si="178"/>
        <v>0</v>
      </c>
      <c r="BG378" s="190">
        <f t="shared" si="179"/>
        <v>0</v>
      </c>
      <c r="BH378" s="190">
        <f t="shared" si="180"/>
        <v>0</v>
      </c>
      <c r="BI378" s="190">
        <f t="shared" si="181"/>
        <v>0</v>
      </c>
      <c r="BJ378" s="15" t="s">
        <v>158</v>
      </c>
      <c r="BK378" s="190">
        <f t="shared" si="182"/>
        <v>0</v>
      </c>
      <c r="BL378" s="15" t="s">
        <v>428</v>
      </c>
      <c r="BM378" s="189" t="s">
        <v>1154</v>
      </c>
    </row>
    <row r="379" spans="2:65" s="1" customFormat="1" ht="24" customHeight="1">
      <c r="B379" s="31"/>
      <c r="C379" s="177" t="s">
        <v>1155</v>
      </c>
      <c r="D379" s="177" t="s">
        <v>153</v>
      </c>
      <c r="E379" s="178" t="s">
        <v>1156</v>
      </c>
      <c r="F379" s="179" t="s">
        <v>1157</v>
      </c>
      <c r="G379" s="180" t="s">
        <v>181</v>
      </c>
      <c r="H379" s="181">
        <v>10</v>
      </c>
      <c r="I379" s="182"/>
      <c r="J379" s="182"/>
      <c r="K379" s="183">
        <f t="shared" si="170"/>
        <v>0</v>
      </c>
      <c r="L379" s="179" t="s">
        <v>157</v>
      </c>
      <c r="M379" s="35"/>
      <c r="N379" s="184" t="s">
        <v>20</v>
      </c>
      <c r="O379" s="185" t="s">
        <v>48</v>
      </c>
      <c r="P379" s="186">
        <f t="shared" si="171"/>
        <v>0</v>
      </c>
      <c r="Q379" s="186">
        <f t="shared" si="172"/>
        <v>0</v>
      </c>
      <c r="R379" s="186">
        <f t="shared" si="173"/>
        <v>0</v>
      </c>
      <c r="S379" s="59"/>
      <c r="T379" s="187">
        <f t="shared" si="174"/>
        <v>0</v>
      </c>
      <c r="U379" s="187">
        <v>0</v>
      </c>
      <c r="V379" s="187">
        <f t="shared" si="175"/>
        <v>0</v>
      </c>
      <c r="W379" s="187">
        <v>0</v>
      </c>
      <c r="X379" s="188">
        <f t="shared" si="176"/>
        <v>0</v>
      </c>
      <c r="AR379" s="189" t="s">
        <v>428</v>
      </c>
      <c r="AT379" s="189" t="s">
        <v>153</v>
      </c>
      <c r="AU379" s="189" t="s">
        <v>158</v>
      </c>
      <c r="AY379" s="15" t="s">
        <v>150</v>
      </c>
      <c r="BE379" s="190">
        <f t="shared" si="177"/>
        <v>0</v>
      </c>
      <c r="BF379" s="190">
        <f t="shared" si="178"/>
        <v>0</v>
      </c>
      <c r="BG379" s="190">
        <f t="shared" si="179"/>
        <v>0</v>
      </c>
      <c r="BH379" s="190">
        <f t="shared" si="180"/>
        <v>0</v>
      </c>
      <c r="BI379" s="190">
        <f t="shared" si="181"/>
        <v>0</v>
      </c>
      <c r="BJ379" s="15" t="s">
        <v>158</v>
      </c>
      <c r="BK379" s="190">
        <f t="shared" si="182"/>
        <v>0</v>
      </c>
      <c r="BL379" s="15" t="s">
        <v>428</v>
      </c>
      <c r="BM379" s="189" t="s">
        <v>1158</v>
      </c>
    </row>
    <row r="380" spans="2:65" s="1" customFormat="1" ht="24" customHeight="1">
      <c r="B380" s="31"/>
      <c r="C380" s="191" t="s">
        <v>1159</v>
      </c>
      <c r="D380" s="191" t="s">
        <v>184</v>
      </c>
      <c r="E380" s="192" t="s">
        <v>1160</v>
      </c>
      <c r="F380" s="193" t="s">
        <v>1161</v>
      </c>
      <c r="G380" s="194" t="s">
        <v>240</v>
      </c>
      <c r="H380" s="195">
        <v>8.55</v>
      </c>
      <c r="I380" s="196"/>
      <c r="J380" s="197"/>
      <c r="K380" s="198">
        <f t="shared" si="170"/>
        <v>0</v>
      </c>
      <c r="L380" s="193" t="s">
        <v>157</v>
      </c>
      <c r="M380" s="199"/>
      <c r="N380" s="200" t="s">
        <v>20</v>
      </c>
      <c r="O380" s="185" t="s">
        <v>48</v>
      </c>
      <c r="P380" s="186">
        <f t="shared" si="171"/>
        <v>0</v>
      </c>
      <c r="Q380" s="186">
        <f t="shared" si="172"/>
        <v>0</v>
      </c>
      <c r="R380" s="186">
        <f t="shared" si="173"/>
        <v>0</v>
      </c>
      <c r="S380" s="59"/>
      <c r="T380" s="187">
        <f t="shared" si="174"/>
        <v>0</v>
      </c>
      <c r="U380" s="187">
        <v>0.0021</v>
      </c>
      <c r="V380" s="187">
        <f t="shared" si="175"/>
        <v>0.017955</v>
      </c>
      <c r="W380" s="187">
        <v>0</v>
      </c>
      <c r="X380" s="188">
        <f t="shared" si="176"/>
        <v>0</v>
      </c>
      <c r="AR380" s="189" t="s">
        <v>363</v>
      </c>
      <c r="AT380" s="189" t="s">
        <v>184</v>
      </c>
      <c r="AU380" s="189" t="s">
        <v>158</v>
      </c>
      <c r="AY380" s="15" t="s">
        <v>150</v>
      </c>
      <c r="BE380" s="190">
        <f t="shared" si="177"/>
        <v>0</v>
      </c>
      <c r="BF380" s="190">
        <f t="shared" si="178"/>
        <v>0</v>
      </c>
      <c r="BG380" s="190">
        <f t="shared" si="179"/>
        <v>0</v>
      </c>
      <c r="BH380" s="190">
        <f t="shared" si="180"/>
        <v>0</v>
      </c>
      <c r="BI380" s="190">
        <f t="shared" si="181"/>
        <v>0</v>
      </c>
      <c r="BJ380" s="15" t="s">
        <v>158</v>
      </c>
      <c r="BK380" s="190">
        <f t="shared" si="182"/>
        <v>0</v>
      </c>
      <c r="BL380" s="15" t="s">
        <v>428</v>
      </c>
      <c r="BM380" s="189" t="s">
        <v>1162</v>
      </c>
    </row>
    <row r="381" spans="2:65" s="1" customFormat="1" ht="24" customHeight="1">
      <c r="B381" s="31"/>
      <c r="C381" s="177" t="s">
        <v>1163</v>
      </c>
      <c r="D381" s="177" t="s">
        <v>153</v>
      </c>
      <c r="E381" s="178" t="s">
        <v>1164</v>
      </c>
      <c r="F381" s="179" t="s">
        <v>1165</v>
      </c>
      <c r="G381" s="180" t="s">
        <v>181</v>
      </c>
      <c r="H381" s="181">
        <v>9</v>
      </c>
      <c r="I381" s="182"/>
      <c r="J381" s="182"/>
      <c r="K381" s="183">
        <f t="shared" si="170"/>
        <v>0</v>
      </c>
      <c r="L381" s="179" t="s">
        <v>157</v>
      </c>
      <c r="M381" s="35"/>
      <c r="N381" s="184" t="s">
        <v>20</v>
      </c>
      <c r="O381" s="185" t="s">
        <v>48</v>
      </c>
      <c r="P381" s="186">
        <f t="shared" si="171"/>
        <v>0</v>
      </c>
      <c r="Q381" s="186">
        <f t="shared" si="172"/>
        <v>0</v>
      </c>
      <c r="R381" s="186">
        <f t="shared" si="173"/>
        <v>0</v>
      </c>
      <c r="S381" s="59"/>
      <c r="T381" s="187">
        <f t="shared" si="174"/>
        <v>0</v>
      </c>
      <c r="U381" s="187">
        <v>0</v>
      </c>
      <c r="V381" s="187">
        <f t="shared" si="175"/>
        <v>0</v>
      </c>
      <c r="W381" s="187">
        <v>0</v>
      </c>
      <c r="X381" s="188">
        <f t="shared" si="176"/>
        <v>0</v>
      </c>
      <c r="AR381" s="189" t="s">
        <v>428</v>
      </c>
      <c r="AT381" s="189" t="s">
        <v>153</v>
      </c>
      <c r="AU381" s="189" t="s">
        <v>158</v>
      </c>
      <c r="AY381" s="15" t="s">
        <v>150</v>
      </c>
      <c r="BE381" s="190">
        <f t="shared" si="177"/>
        <v>0</v>
      </c>
      <c r="BF381" s="190">
        <f t="shared" si="178"/>
        <v>0</v>
      </c>
      <c r="BG381" s="190">
        <f t="shared" si="179"/>
        <v>0</v>
      </c>
      <c r="BH381" s="190">
        <f t="shared" si="180"/>
        <v>0</v>
      </c>
      <c r="BI381" s="190">
        <f t="shared" si="181"/>
        <v>0</v>
      </c>
      <c r="BJ381" s="15" t="s">
        <v>158</v>
      </c>
      <c r="BK381" s="190">
        <f t="shared" si="182"/>
        <v>0</v>
      </c>
      <c r="BL381" s="15" t="s">
        <v>428</v>
      </c>
      <c r="BM381" s="189" t="s">
        <v>1166</v>
      </c>
    </row>
    <row r="382" spans="2:65" s="1" customFormat="1" ht="24" customHeight="1">
      <c r="B382" s="31"/>
      <c r="C382" s="191" t="s">
        <v>1167</v>
      </c>
      <c r="D382" s="191" t="s">
        <v>184</v>
      </c>
      <c r="E382" s="192" t="s">
        <v>1160</v>
      </c>
      <c r="F382" s="193" t="s">
        <v>1161</v>
      </c>
      <c r="G382" s="194" t="s">
        <v>240</v>
      </c>
      <c r="H382" s="195">
        <v>10.8</v>
      </c>
      <c r="I382" s="196"/>
      <c r="J382" s="197"/>
      <c r="K382" s="198">
        <f t="shared" si="170"/>
        <v>0</v>
      </c>
      <c r="L382" s="193" t="s">
        <v>157</v>
      </c>
      <c r="M382" s="199"/>
      <c r="N382" s="200" t="s">
        <v>20</v>
      </c>
      <c r="O382" s="185" t="s">
        <v>48</v>
      </c>
      <c r="P382" s="186">
        <f t="shared" si="171"/>
        <v>0</v>
      </c>
      <c r="Q382" s="186">
        <f t="shared" si="172"/>
        <v>0</v>
      </c>
      <c r="R382" s="186">
        <f t="shared" si="173"/>
        <v>0</v>
      </c>
      <c r="S382" s="59"/>
      <c r="T382" s="187">
        <f t="shared" si="174"/>
        <v>0</v>
      </c>
      <c r="U382" s="187">
        <v>0.0021</v>
      </c>
      <c r="V382" s="187">
        <f t="shared" si="175"/>
        <v>0.02268</v>
      </c>
      <c r="W382" s="187">
        <v>0</v>
      </c>
      <c r="X382" s="188">
        <f t="shared" si="176"/>
        <v>0</v>
      </c>
      <c r="AR382" s="189" t="s">
        <v>363</v>
      </c>
      <c r="AT382" s="189" t="s">
        <v>184</v>
      </c>
      <c r="AU382" s="189" t="s">
        <v>158</v>
      </c>
      <c r="AY382" s="15" t="s">
        <v>150</v>
      </c>
      <c r="BE382" s="190">
        <f t="shared" si="177"/>
        <v>0</v>
      </c>
      <c r="BF382" s="190">
        <f t="shared" si="178"/>
        <v>0</v>
      </c>
      <c r="BG382" s="190">
        <f t="shared" si="179"/>
        <v>0</v>
      </c>
      <c r="BH382" s="190">
        <f t="shared" si="180"/>
        <v>0</v>
      </c>
      <c r="BI382" s="190">
        <f t="shared" si="181"/>
        <v>0</v>
      </c>
      <c r="BJ382" s="15" t="s">
        <v>158</v>
      </c>
      <c r="BK382" s="190">
        <f t="shared" si="182"/>
        <v>0</v>
      </c>
      <c r="BL382" s="15" t="s">
        <v>428</v>
      </c>
      <c r="BM382" s="189" t="s">
        <v>1168</v>
      </c>
    </row>
    <row r="383" spans="2:65" s="1" customFormat="1" ht="24" customHeight="1">
      <c r="B383" s="31"/>
      <c r="C383" s="177" t="s">
        <v>1169</v>
      </c>
      <c r="D383" s="177" t="s">
        <v>153</v>
      </c>
      <c r="E383" s="178" t="s">
        <v>1170</v>
      </c>
      <c r="F383" s="179" t="s">
        <v>1171</v>
      </c>
      <c r="G383" s="180" t="s">
        <v>181</v>
      </c>
      <c r="H383" s="181">
        <v>7</v>
      </c>
      <c r="I383" s="182"/>
      <c r="J383" s="182"/>
      <c r="K383" s="183">
        <f t="shared" si="170"/>
        <v>0</v>
      </c>
      <c r="L383" s="179" t="s">
        <v>157</v>
      </c>
      <c r="M383" s="35"/>
      <c r="N383" s="184" t="s">
        <v>20</v>
      </c>
      <c r="O383" s="185" t="s">
        <v>48</v>
      </c>
      <c r="P383" s="186">
        <f t="shared" si="171"/>
        <v>0</v>
      </c>
      <c r="Q383" s="186">
        <f t="shared" si="172"/>
        <v>0</v>
      </c>
      <c r="R383" s="186">
        <f t="shared" si="173"/>
        <v>0</v>
      </c>
      <c r="S383" s="59"/>
      <c r="T383" s="187">
        <f t="shared" si="174"/>
        <v>0</v>
      </c>
      <c r="U383" s="187">
        <v>0</v>
      </c>
      <c r="V383" s="187">
        <f t="shared" si="175"/>
        <v>0</v>
      </c>
      <c r="W383" s="187">
        <v>0</v>
      </c>
      <c r="X383" s="188">
        <f t="shared" si="176"/>
        <v>0</v>
      </c>
      <c r="AR383" s="189" t="s">
        <v>428</v>
      </c>
      <c r="AT383" s="189" t="s">
        <v>153</v>
      </c>
      <c r="AU383" s="189" t="s">
        <v>158</v>
      </c>
      <c r="AY383" s="15" t="s">
        <v>150</v>
      </c>
      <c r="BE383" s="190">
        <f t="shared" si="177"/>
        <v>0</v>
      </c>
      <c r="BF383" s="190">
        <f t="shared" si="178"/>
        <v>0</v>
      </c>
      <c r="BG383" s="190">
        <f t="shared" si="179"/>
        <v>0</v>
      </c>
      <c r="BH383" s="190">
        <f t="shared" si="180"/>
        <v>0</v>
      </c>
      <c r="BI383" s="190">
        <f t="shared" si="181"/>
        <v>0</v>
      </c>
      <c r="BJ383" s="15" t="s">
        <v>158</v>
      </c>
      <c r="BK383" s="190">
        <f t="shared" si="182"/>
        <v>0</v>
      </c>
      <c r="BL383" s="15" t="s">
        <v>428</v>
      </c>
      <c r="BM383" s="189" t="s">
        <v>1172</v>
      </c>
    </row>
    <row r="384" spans="2:65" s="1" customFormat="1" ht="24" customHeight="1">
      <c r="B384" s="31"/>
      <c r="C384" s="191" t="s">
        <v>1173</v>
      </c>
      <c r="D384" s="191" t="s">
        <v>184</v>
      </c>
      <c r="E384" s="192" t="s">
        <v>1174</v>
      </c>
      <c r="F384" s="193" t="s">
        <v>1175</v>
      </c>
      <c r="G384" s="194" t="s">
        <v>181</v>
      </c>
      <c r="H384" s="195">
        <v>7</v>
      </c>
      <c r="I384" s="196"/>
      <c r="J384" s="197"/>
      <c r="K384" s="198">
        <f t="shared" si="170"/>
        <v>0</v>
      </c>
      <c r="L384" s="193" t="s">
        <v>157</v>
      </c>
      <c r="M384" s="199"/>
      <c r="N384" s="200" t="s">
        <v>20</v>
      </c>
      <c r="O384" s="185" t="s">
        <v>48</v>
      </c>
      <c r="P384" s="186">
        <f t="shared" si="171"/>
        <v>0</v>
      </c>
      <c r="Q384" s="186">
        <f t="shared" si="172"/>
        <v>0</v>
      </c>
      <c r="R384" s="186">
        <f t="shared" si="173"/>
        <v>0</v>
      </c>
      <c r="S384" s="59"/>
      <c r="T384" s="187">
        <f t="shared" si="174"/>
        <v>0</v>
      </c>
      <c r="U384" s="187">
        <v>0.00092</v>
      </c>
      <c r="V384" s="187">
        <f t="shared" si="175"/>
        <v>0.00644</v>
      </c>
      <c r="W384" s="187">
        <v>0</v>
      </c>
      <c r="X384" s="188">
        <f t="shared" si="176"/>
        <v>0</v>
      </c>
      <c r="AR384" s="189" t="s">
        <v>363</v>
      </c>
      <c r="AT384" s="189" t="s">
        <v>184</v>
      </c>
      <c r="AU384" s="189" t="s">
        <v>158</v>
      </c>
      <c r="AY384" s="15" t="s">
        <v>150</v>
      </c>
      <c r="BE384" s="190">
        <f t="shared" si="177"/>
        <v>0</v>
      </c>
      <c r="BF384" s="190">
        <f t="shared" si="178"/>
        <v>0</v>
      </c>
      <c r="BG384" s="190">
        <f t="shared" si="179"/>
        <v>0</v>
      </c>
      <c r="BH384" s="190">
        <f t="shared" si="180"/>
        <v>0</v>
      </c>
      <c r="BI384" s="190">
        <f t="shared" si="181"/>
        <v>0</v>
      </c>
      <c r="BJ384" s="15" t="s">
        <v>158</v>
      </c>
      <c r="BK384" s="190">
        <f t="shared" si="182"/>
        <v>0</v>
      </c>
      <c r="BL384" s="15" t="s">
        <v>428</v>
      </c>
      <c r="BM384" s="189" t="s">
        <v>1176</v>
      </c>
    </row>
    <row r="385" spans="2:65" s="1" customFormat="1" ht="24" customHeight="1">
      <c r="B385" s="31"/>
      <c r="C385" s="177" t="s">
        <v>1177</v>
      </c>
      <c r="D385" s="177" t="s">
        <v>153</v>
      </c>
      <c r="E385" s="178" t="s">
        <v>1178</v>
      </c>
      <c r="F385" s="179" t="s">
        <v>1179</v>
      </c>
      <c r="G385" s="180" t="s">
        <v>181</v>
      </c>
      <c r="H385" s="181">
        <v>12</v>
      </c>
      <c r="I385" s="182"/>
      <c r="J385" s="182"/>
      <c r="K385" s="183">
        <f t="shared" si="170"/>
        <v>0</v>
      </c>
      <c r="L385" s="179" t="s">
        <v>157</v>
      </c>
      <c r="M385" s="35"/>
      <c r="N385" s="184" t="s">
        <v>20</v>
      </c>
      <c r="O385" s="185" t="s">
        <v>48</v>
      </c>
      <c r="P385" s="186">
        <f t="shared" si="171"/>
        <v>0</v>
      </c>
      <c r="Q385" s="186">
        <f t="shared" si="172"/>
        <v>0</v>
      </c>
      <c r="R385" s="186">
        <f t="shared" si="173"/>
        <v>0</v>
      </c>
      <c r="S385" s="59"/>
      <c r="T385" s="187">
        <f t="shared" si="174"/>
        <v>0</v>
      </c>
      <c r="U385" s="187">
        <v>0</v>
      </c>
      <c r="V385" s="187">
        <f t="shared" si="175"/>
        <v>0</v>
      </c>
      <c r="W385" s="187">
        <v>0</v>
      </c>
      <c r="X385" s="188">
        <f t="shared" si="176"/>
        <v>0</v>
      </c>
      <c r="AR385" s="189" t="s">
        <v>428</v>
      </c>
      <c r="AT385" s="189" t="s">
        <v>153</v>
      </c>
      <c r="AU385" s="189" t="s">
        <v>158</v>
      </c>
      <c r="AY385" s="15" t="s">
        <v>150</v>
      </c>
      <c r="BE385" s="190">
        <f t="shared" si="177"/>
        <v>0</v>
      </c>
      <c r="BF385" s="190">
        <f t="shared" si="178"/>
        <v>0</v>
      </c>
      <c r="BG385" s="190">
        <f t="shared" si="179"/>
        <v>0</v>
      </c>
      <c r="BH385" s="190">
        <f t="shared" si="180"/>
        <v>0</v>
      </c>
      <c r="BI385" s="190">
        <f t="shared" si="181"/>
        <v>0</v>
      </c>
      <c r="BJ385" s="15" t="s">
        <v>158</v>
      </c>
      <c r="BK385" s="190">
        <f t="shared" si="182"/>
        <v>0</v>
      </c>
      <c r="BL385" s="15" t="s">
        <v>428</v>
      </c>
      <c r="BM385" s="189" t="s">
        <v>1180</v>
      </c>
    </row>
    <row r="386" spans="2:65" s="1" customFormat="1" ht="24" customHeight="1">
      <c r="B386" s="31"/>
      <c r="C386" s="177" t="s">
        <v>1181</v>
      </c>
      <c r="D386" s="177" t="s">
        <v>153</v>
      </c>
      <c r="E386" s="178" t="s">
        <v>1182</v>
      </c>
      <c r="F386" s="179" t="s">
        <v>1183</v>
      </c>
      <c r="G386" s="180" t="s">
        <v>181</v>
      </c>
      <c r="H386" s="181">
        <v>12</v>
      </c>
      <c r="I386" s="182"/>
      <c r="J386" s="182"/>
      <c r="K386" s="183">
        <f t="shared" si="170"/>
        <v>0</v>
      </c>
      <c r="L386" s="179" t="s">
        <v>157</v>
      </c>
      <c r="M386" s="35"/>
      <c r="N386" s="184" t="s">
        <v>20</v>
      </c>
      <c r="O386" s="185" t="s">
        <v>48</v>
      </c>
      <c r="P386" s="186">
        <f t="shared" si="171"/>
        <v>0</v>
      </c>
      <c r="Q386" s="186">
        <f t="shared" si="172"/>
        <v>0</v>
      </c>
      <c r="R386" s="186">
        <f t="shared" si="173"/>
        <v>0</v>
      </c>
      <c r="S386" s="59"/>
      <c r="T386" s="187">
        <f t="shared" si="174"/>
        <v>0</v>
      </c>
      <c r="U386" s="187">
        <v>0</v>
      </c>
      <c r="V386" s="187">
        <f t="shared" si="175"/>
        <v>0</v>
      </c>
      <c r="W386" s="187">
        <v>0</v>
      </c>
      <c r="X386" s="188">
        <f t="shared" si="176"/>
        <v>0</v>
      </c>
      <c r="AR386" s="189" t="s">
        <v>428</v>
      </c>
      <c r="AT386" s="189" t="s">
        <v>153</v>
      </c>
      <c r="AU386" s="189" t="s">
        <v>158</v>
      </c>
      <c r="AY386" s="15" t="s">
        <v>150</v>
      </c>
      <c r="BE386" s="190">
        <f t="shared" si="177"/>
        <v>0</v>
      </c>
      <c r="BF386" s="190">
        <f t="shared" si="178"/>
        <v>0</v>
      </c>
      <c r="BG386" s="190">
        <f t="shared" si="179"/>
        <v>0</v>
      </c>
      <c r="BH386" s="190">
        <f t="shared" si="180"/>
        <v>0</v>
      </c>
      <c r="BI386" s="190">
        <f t="shared" si="181"/>
        <v>0</v>
      </c>
      <c r="BJ386" s="15" t="s">
        <v>158</v>
      </c>
      <c r="BK386" s="190">
        <f t="shared" si="182"/>
        <v>0</v>
      </c>
      <c r="BL386" s="15" t="s">
        <v>428</v>
      </c>
      <c r="BM386" s="189" t="s">
        <v>1184</v>
      </c>
    </row>
    <row r="387" spans="2:65" s="1" customFormat="1" ht="24" customHeight="1">
      <c r="B387" s="31"/>
      <c r="C387" s="177" t="s">
        <v>1185</v>
      </c>
      <c r="D387" s="177" t="s">
        <v>153</v>
      </c>
      <c r="E387" s="178" t="s">
        <v>1186</v>
      </c>
      <c r="F387" s="179" t="s">
        <v>1187</v>
      </c>
      <c r="G387" s="180" t="s">
        <v>181</v>
      </c>
      <c r="H387" s="181">
        <v>6</v>
      </c>
      <c r="I387" s="182"/>
      <c r="J387" s="182"/>
      <c r="K387" s="183">
        <f t="shared" si="170"/>
        <v>0</v>
      </c>
      <c r="L387" s="179" t="s">
        <v>157</v>
      </c>
      <c r="M387" s="35"/>
      <c r="N387" s="184" t="s">
        <v>20</v>
      </c>
      <c r="O387" s="185" t="s">
        <v>48</v>
      </c>
      <c r="P387" s="186">
        <f t="shared" si="171"/>
        <v>0</v>
      </c>
      <c r="Q387" s="186">
        <f t="shared" si="172"/>
        <v>0</v>
      </c>
      <c r="R387" s="186">
        <f t="shared" si="173"/>
        <v>0</v>
      </c>
      <c r="S387" s="59"/>
      <c r="T387" s="187">
        <f t="shared" si="174"/>
        <v>0</v>
      </c>
      <c r="U387" s="187">
        <v>0</v>
      </c>
      <c r="V387" s="187">
        <f t="shared" si="175"/>
        <v>0</v>
      </c>
      <c r="W387" s="187">
        <v>0</v>
      </c>
      <c r="X387" s="188">
        <f t="shared" si="176"/>
        <v>0</v>
      </c>
      <c r="AR387" s="189" t="s">
        <v>428</v>
      </c>
      <c r="AT387" s="189" t="s">
        <v>153</v>
      </c>
      <c r="AU387" s="189" t="s">
        <v>158</v>
      </c>
      <c r="AY387" s="15" t="s">
        <v>150</v>
      </c>
      <c r="BE387" s="190">
        <f t="shared" si="177"/>
        <v>0</v>
      </c>
      <c r="BF387" s="190">
        <f t="shared" si="178"/>
        <v>0</v>
      </c>
      <c r="BG387" s="190">
        <f t="shared" si="179"/>
        <v>0</v>
      </c>
      <c r="BH387" s="190">
        <f t="shared" si="180"/>
        <v>0</v>
      </c>
      <c r="BI387" s="190">
        <f t="shared" si="181"/>
        <v>0</v>
      </c>
      <c r="BJ387" s="15" t="s">
        <v>158</v>
      </c>
      <c r="BK387" s="190">
        <f t="shared" si="182"/>
        <v>0</v>
      </c>
      <c r="BL387" s="15" t="s">
        <v>428</v>
      </c>
      <c r="BM387" s="189" t="s">
        <v>1188</v>
      </c>
    </row>
    <row r="388" spans="2:65" s="1" customFormat="1" ht="24" customHeight="1">
      <c r="B388" s="31"/>
      <c r="C388" s="177" t="s">
        <v>1189</v>
      </c>
      <c r="D388" s="177" t="s">
        <v>153</v>
      </c>
      <c r="E388" s="178" t="s">
        <v>1190</v>
      </c>
      <c r="F388" s="179" t="s">
        <v>1191</v>
      </c>
      <c r="G388" s="180" t="s">
        <v>181</v>
      </c>
      <c r="H388" s="181">
        <v>6</v>
      </c>
      <c r="I388" s="182"/>
      <c r="J388" s="182"/>
      <c r="K388" s="183">
        <f t="shared" si="170"/>
        <v>0</v>
      </c>
      <c r="L388" s="179" t="s">
        <v>157</v>
      </c>
      <c r="M388" s="35"/>
      <c r="N388" s="184" t="s">
        <v>20</v>
      </c>
      <c r="O388" s="185" t="s">
        <v>48</v>
      </c>
      <c r="P388" s="186">
        <f t="shared" si="171"/>
        <v>0</v>
      </c>
      <c r="Q388" s="186">
        <f t="shared" si="172"/>
        <v>0</v>
      </c>
      <c r="R388" s="186">
        <f t="shared" si="173"/>
        <v>0</v>
      </c>
      <c r="S388" s="59"/>
      <c r="T388" s="187">
        <f t="shared" si="174"/>
        <v>0</v>
      </c>
      <c r="U388" s="187">
        <v>0</v>
      </c>
      <c r="V388" s="187">
        <f t="shared" si="175"/>
        <v>0</v>
      </c>
      <c r="W388" s="187">
        <v>0</v>
      </c>
      <c r="X388" s="188">
        <f t="shared" si="176"/>
        <v>0</v>
      </c>
      <c r="AR388" s="189" t="s">
        <v>428</v>
      </c>
      <c r="AT388" s="189" t="s">
        <v>153</v>
      </c>
      <c r="AU388" s="189" t="s">
        <v>158</v>
      </c>
      <c r="AY388" s="15" t="s">
        <v>150</v>
      </c>
      <c r="BE388" s="190">
        <f t="shared" si="177"/>
        <v>0</v>
      </c>
      <c r="BF388" s="190">
        <f t="shared" si="178"/>
        <v>0</v>
      </c>
      <c r="BG388" s="190">
        <f t="shared" si="179"/>
        <v>0</v>
      </c>
      <c r="BH388" s="190">
        <f t="shared" si="180"/>
        <v>0</v>
      </c>
      <c r="BI388" s="190">
        <f t="shared" si="181"/>
        <v>0</v>
      </c>
      <c r="BJ388" s="15" t="s">
        <v>158</v>
      </c>
      <c r="BK388" s="190">
        <f t="shared" si="182"/>
        <v>0</v>
      </c>
      <c r="BL388" s="15" t="s">
        <v>428</v>
      </c>
      <c r="BM388" s="189" t="s">
        <v>1192</v>
      </c>
    </row>
    <row r="389" spans="2:65" s="1" customFormat="1" ht="24" customHeight="1">
      <c r="B389" s="31"/>
      <c r="C389" s="177" t="s">
        <v>1193</v>
      </c>
      <c r="D389" s="177" t="s">
        <v>153</v>
      </c>
      <c r="E389" s="178" t="s">
        <v>1194</v>
      </c>
      <c r="F389" s="179" t="s">
        <v>1195</v>
      </c>
      <c r="G389" s="180" t="s">
        <v>181</v>
      </c>
      <c r="H389" s="181">
        <v>7</v>
      </c>
      <c r="I389" s="182"/>
      <c r="J389" s="182"/>
      <c r="K389" s="183">
        <f t="shared" si="170"/>
        <v>0</v>
      </c>
      <c r="L389" s="179" t="s">
        <v>157</v>
      </c>
      <c r="M389" s="35"/>
      <c r="N389" s="184" t="s">
        <v>20</v>
      </c>
      <c r="O389" s="185" t="s">
        <v>48</v>
      </c>
      <c r="P389" s="186">
        <f t="shared" si="171"/>
        <v>0</v>
      </c>
      <c r="Q389" s="186">
        <f t="shared" si="172"/>
        <v>0</v>
      </c>
      <c r="R389" s="186">
        <f t="shared" si="173"/>
        <v>0</v>
      </c>
      <c r="S389" s="59"/>
      <c r="T389" s="187">
        <f t="shared" si="174"/>
        <v>0</v>
      </c>
      <c r="U389" s="187">
        <v>8E-05</v>
      </c>
      <c r="V389" s="187">
        <f t="shared" si="175"/>
        <v>0.0005600000000000001</v>
      </c>
      <c r="W389" s="187">
        <v>0</v>
      </c>
      <c r="X389" s="188">
        <f t="shared" si="176"/>
        <v>0</v>
      </c>
      <c r="AR389" s="189" t="s">
        <v>428</v>
      </c>
      <c r="AT389" s="189" t="s">
        <v>153</v>
      </c>
      <c r="AU389" s="189" t="s">
        <v>158</v>
      </c>
      <c r="AY389" s="15" t="s">
        <v>150</v>
      </c>
      <c r="BE389" s="190">
        <f t="shared" si="177"/>
        <v>0</v>
      </c>
      <c r="BF389" s="190">
        <f t="shared" si="178"/>
        <v>0</v>
      </c>
      <c r="BG389" s="190">
        <f t="shared" si="179"/>
        <v>0</v>
      </c>
      <c r="BH389" s="190">
        <f t="shared" si="180"/>
        <v>0</v>
      </c>
      <c r="BI389" s="190">
        <f t="shared" si="181"/>
        <v>0</v>
      </c>
      <c r="BJ389" s="15" t="s">
        <v>158</v>
      </c>
      <c r="BK389" s="190">
        <f t="shared" si="182"/>
        <v>0</v>
      </c>
      <c r="BL389" s="15" t="s">
        <v>428</v>
      </c>
      <c r="BM389" s="189" t="s">
        <v>1196</v>
      </c>
    </row>
    <row r="390" spans="2:65" s="1" customFormat="1" ht="24" customHeight="1">
      <c r="B390" s="31"/>
      <c r="C390" s="177" t="s">
        <v>1197</v>
      </c>
      <c r="D390" s="177" t="s">
        <v>153</v>
      </c>
      <c r="E390" s="178" t="s">
        <v>1198</v>
      </c>
      <c r="F390" s="179" t="s">
        <v>1199</v>
      </c>
      <c r="G390" s="180" t="s">
        <v>181</v>
      </c>
      <c r="H390" s="181">
        <v>6</v>
      </c>
      <c r="I390" s="182"/>
      <c r="J390" s="182"/>
      <c r="K390" s="183">
        <f t="shared" si="170"/>
        <v>0</v>
      </c>
      <c r="L390" s="179" t="s">
        <v>157</v>
      </c>
      <c r="M390" s="35"/>
      <c r="N390" s="184" t="s">
        <v>20</v>
      </c>
      <c r="O390" s="185" t="s">
        <v>48</v>
      </c>
      <c r="P390" s="186">
        <f t="shared" si="171"/>
        <v>0</v>
      </c>
      <c r="Q390" s="186">
        <f t="shared" si="172"/>
        <v>0</v>
      </c>
      <c r="R390" s="186">
        <f t="shared" si="173"/>
        <v>0</v>
      </c>
      <c r="S390" s="59"/>
      <c r="T390" s="187">
        <f t="shared" si="174"/>
        <v>0</v>
      </c>
      <c r="U390" s="187">
        <v>0</v>
      </c>
      <c r="V390" s="187">
        <f t="shared" si="175"/>
        <v>0</v>
      </c>
      <c r="W390" s="187">
        <v>0</v>
      </c>
      <c r="X390" s="188">
        <f t="shared" si="176"/>
        <v>0</v>
      </c>
      <c r="AR390" s="189" t="s">
        <v>428</v>
      </c>
      <c r="AT390" s="189" t="s">
        <v>153</v>
      </c>
      <c r="AU390" s="189" t="s">
        <v>158</v>
      </c>
      <c r="AY390" s="15" t="s">
        <v>150</v>
      </c>
      <c r="BE390" s="190">
        <f t="shared" si="177"/>
        <v>0</v>
      </c>
      <c r="BF390" s="190">
        <f t="shared" si="178"/>
        <v>0</v>
      </c>
      <c r="BG390" s="190">
        <f t="shared" si="179"/>
        <v>0</v>
      </c>
      <c r="BH390" s="190">
        <f t="shared" si="180"/>
        <v>0</v>
      </c>
      <c r="BI390" s="190">
        <f t="shared" si="181"/>
        <v>0</v>
      </c>
      <c r="BJ390" s="15" t="s">
        <v>158</v>
      </c>
      <c r="BK390" s="190">
        <f t="shared" si="182"/>
        <v>0</v>
      </c>
      <c r="BL390" s="15" t="s">
        <v>428</v>
      </c>
      <c r="BM390" s="189" t="s">
        <v>1200</v>
      </c>
    </row>
    <row r="391" spans="2:65" s="1" customFormat="1" ht="24" customHeight="1">
      <c r="B391" s="31"/>
      <c r="C391" s="177" t="s">
        <v>1201</v>
      </c>
      <c r="D391" s="177" t="s">
        <v>153</v>
      </c>
      <c r="E391" s="178" t="s">
        <v>1202</v>
      </c>
      <c r="F391" s="179" t="s">
        <v>1203</v>
      </c>
      <c r="G391" s="180" t="s">
        <v>181</v>
      </c>
      <c r="H391" s="181">
        <v>3</v>
      </c>
      <c r="I391" s="182"/>
      <c r="J391" s="182"/>
      <c r="K391" s="183">
        <f t="shared" si="170"/>
        <v>0</v>
      </c>
      <c r="L391" s="179" t="s">
        <v>157</v>
      </c>
      <c r="M391" s="35"/>
      <c r="N391" s="184" t="s">
        <v>20</v>
      </c>
      <c r="O391" s="185" t="s">
        <v>48</v>
      </c>
      <c r="P391" s="186">
        <f t="shared" si="171"/>
        <v>0</v>
      </c>
      <c r="Q391" s="186">
        <f t="shared" si="172"/>
        <v>0</v>
      </c>
      <c r="R391" s="186">
        <f t="shared" si="173"/>
        <v>0</v>
      </c>
      <c r="S391" s="59"/>
      <c r="T391" s="187">
        <f t="shared" si="174"/>
        <v>0</v>
      </c>
      <c r="U391" s="187">
        <v>0</v>
      </c>
      <c r="V391" s="187">
        <f t="shared" si="175"/>
        <v>0</v>
      </c>
      <c r="W391" s="187">
        <v>0.174</v>
      </c>
      <c r="X391" s="188">
        <f t="shared" si="176"/>
        <v>0.522</v>
      </c>
      <c r="AR391" s="189" t="s">
        <v>428</v>
      </c>
      <c r="AT391" s="189" t="s">
        <v>153</v>
      </c>
      <c r="AU391" s="189" t="s">
        <v>158</v>
      </c>
      <c r="AY391" s="15" t="s">
        <v>150</v>
      </c>
      <c r="BE391" s="190">
        <f t="shared" si="177"/>
        <v>0</v>
      </c>
      <c r="BF391" s="190">
        <f t="shared" si="178"/>
        <v>0</v>
      </c>
      <c r="BG391" s="190">
        <f t="shared" si="179"/>
        <v>0</v>
      </c>
      <c r="BH391" s="190">
        <f t="shared" si="180"/>
        <v>0</v>
      </c>
      <c r="BI391" s="190">
        <f t="shared" si="181"/>
        <v>0</v>
      </c>
      <c r="BJ391" s="15" t="s">
        <v>158</v>
      </c>
      <c r="BK391" s="190">
        <f t="shared" si="182"/>
        <v>0</v>
      </c>
      <c r="BL391" s="15" t="s">
        <v>428</v>
      </c>
      <c r="BM391" s="189" t="s">
        <v>1204</v>
      </c>
    </row>
    <row r="392" spans="2:65" s="1" customFormat="1" ht="16.5" customHeight="1">
      <c r="B392" s="31"/>
      <c r="C392" s="191" t="s">
        <v>1205</v>
      </c>
      <c r="D392" s="191" t="s">
        <v>184</v>
      </c>
      <c r="E392" s="192" t="s">
        <v>1077</v>
      </c>
      <c r="F392" s="193" t="s">
        <v>1206</v>
      </c>
      <c r="G392" s="194" t="s">
        <v>181</v>
      </c>
      <c r="H392" s="195">
        <v>6</v>
      </c>
      <c r="I392" s="196"/>
      <c r="J392" s="197"/>
      <c r="K392" s="198">
        <f t="shared" si="170"/>
        <v>0</v>
      </c>
      <c r="L392" s="193" t="s">
        <v>20</v>
      </c>
      <c r="M392" s="199"/>
      <c r="N392" s="200" t="s">
        <v>20</v>
      </c>
      <c r="O392" s="185" t="s">
        <v>48</v>
      </c>
      <c r="P392" s="186">
        <f t="shared" si="171"/>
        <v>0</v>
      </c>
      <c r="Q392" s="186">
        <f t="shared" si="172"/>
        <v>0</v>
      </c>
      <c r="R392" s="186">
        <f t="shared" si="173"/>
        <v>0</v>
      </c>
      <c r="S392" s="59"/>
      <c r="T392" s="187">
        <f t="shared" si="174"/>
        <v>0</v>
      </c>
      <c r="U392" s="187">
        <v>0</v>
      </c>
      <c r="V392" s="187">
        <f t="shared" si="175"/>
        <v>0</v>
      </c>
      <c r="W392" s="187">
        <v>0</v>
      </c>
      <c r="X392" s="188">
        <f t="shared" si="176"/>
        <v>0</v>
      </c>
      <c r="AR392" s="189" t="s">
        <v>363</v>
      </c>
      <c r="AT392" s="189" t="s">
        <v>184</v>
      </c>
      <c r="AU392" s="189" t="s">
        <v>158</v>
      </c>
      <c r="AY392" s="15" t="s">
        <v>150</v>
      </c>
      <c r="BE392" s="190">
        <f t="shared" si="177"/>
        <v>0</v>
      </c>
      <c r="BF392" s="190">
        <f t="shared" si="178"/>
        <v>0</v>
      </c>
      <c r="BG392" s="190">
        <f t="shared" si="179"/>
        <v>0</v>
      </c>
      <c r="BH392" s="190">
        <f t="shared" si="180"/>
        <v>0</v>
      </c>
      <c r="BI392" s="190">
        <f t="shared" si="181"/>
        <v>0</v>
      </c>
      <c r="BJ392" s="15" t="s">
        <v>158</v>
      </c>
      <c r="BK392" s="190">
        <f t="shared" si="182"/>
        <v>0</v>
      </c>
      <c r="BL392" s="15" t="s">
        <v>428</v>
      </c>
      <c r="BM392" s="189" t="s">
        <v>1207</v>
      </c>
    </row>
    <row r="393" spans="2:63" s="11" customFormat="1" ht="22.9" customHeight="1">
      <c r="B393" s="160"/>
      <c r="C393" s="161"/>
      <c r="D393" s="162" t="s">
        <v>77</v>
      </c>
      <c r="E393" s="175" t="s">
        <v>1208</v>
      </c>
      <c r="F393" s="175" t="s">
        <v>1209</v>
      </c>
      <c r="G393" s="161"/>
      <c r="H393" s="161"/>
      <c r="I393" s="164"/>
      <c r="J393" s="164"/>
      <c r="K393" s="176">
        <f>BK393</f>
        <v>0</v>
      </c>
      <c r="L393" s="161"/>
      <c r="M393" s="166"/>
      <c r="N393" s="167"/>
      <c r="O393" s="168"/>
      <c r="P393" s="168"/>
      <c r="Q393" s="169">
        <f>SUM(Q394:Q398)</f>
        <v>0</v>
      </c>
      <c r="R393" s="169">
        <f>SUM(R394:R398)</f>
        <v>0</v>
      </c>
      <c r="S393" s="168"/>
      <c r="T393" s="170">
        <f>SUM(T394:T398)</f>
        <v>0</v>
      </c>
      <c r="U393" s="168"/>
      <c r="V393" s="170">
        <f>SUM(V394:V398)</f>
        <v>0.017444</v>
      </c>
      <c r="W393" s="168"/>
      <c r="X393" s="171">
        <f>SUM(X394:X398)</f>
        <v>0.27</v>
      </c>
      <c r="AR393" s="172" t="s">
        <v>158</v>
      </c>
      <c r="AT393" s="173" t="s">
        <v>77</v>
      </c>
      <c r="AU393" s="173" t="s">
        <v>83</v>
      </c>
      <c r="AY393" s="172" t="s">
        <v>150</v>
      </c>
      <c r="BK393" s="174">
        <f>SUM(BK394:BK398)</f>
        <v>0</v>
      </c>
    </row>
    <row r="394" spans="2:65" s="1" customFormat="1" ht="24" customHeight="1">
      <c r="B394" s="31"/>
      <c r="C394" s="177" t="s">
        <v>1210</v>
      </c>
      <c r="D394" s="177" t="s">
        <v>153</v>
      </c>
      <c r="E394" s="178" t="s">
        <v>1211</v>
      </c>
      <c r="F394" s="179" t="s">
        <v>1212</v>
      </c>
      <c r="G394" s="180" t="s">
        <v>181</v>
      </c>
      <c r="H394" s="181">
        <v>10</v>
      </c>
      <c r="I394" s="182"/>
      <c r="J394" s="182"/>
      <c r="K394" s="183">
        <f>ROUND(P394*H394,2)</f>
        <v>0</v>
      </c>
      <c r="L394" s="179" t="s">
        <v>157</v>
      </c>
      <c r="M394" s="35"/>
      <c r="N394" s="184" t="s">
        <v>20</v>
      </c>
      <c r="O394" s="185" t="s">
        <v>48</v>
      </c>
      <c r="P394" s="186">
        <f>I394+J394</f>
        <v>0</v>
      </c>
      <c r="Q394" s="186">
        <f>ROUND(I394*H394,2)</f>
        <v>0</v>
      </c>
      <c r="R394" s="186">
        <f>ROUND(J394*H394,2)</f>
        <v>0</v>
      </c>
      <c r="S394" s="59"/>
      <c r="T394" s="187">
        <f>S394*H394</f>
        <v>0</v>
      </c>
      <c r="U394" s="187">
        <v>0</v>
      </c>
      <c r="V394" s="187">
        <f>U394*H394</f>
        <v>0</v>
      </c>
      <c r="W394" s="187">
        <v>0.013</v>
      </c>
      <c r="X394" s="188">
        <f>W394*H394</f>
        <v>0.13</v>
      </c>
      <c r="AR394" s="189" t="s">
        <v>428</v>
      </c>
      <c r="AT394" s="189" t="s">
        <v>153</v>
      </c>
      <c r="AU394" s="189" t="s">
        <v>158</v>
      </c>
      <c r="AY394" s="15" t="s">
        <v>150</v>
      </c>
      <c r="BE394" s="190">
        <f>IF(O394="základní",K394,0)</f>
        <v>0</v>
      </c>
      <c r="BF394" s="190">
        <f>IF(O394="snížená",K394,0)</f>
        <v>0</v>
      </c>
      <c r="BG394" s="190">
        <f>IF(O394="zákl. přenesená",K394,0)</f>
        <v>0</v>
      </c>
      <c r="BH394" s="190">
        <f>IF(O394="sníž. přenesená",K394,0)</f>
        <v>0</v>
      </c>
      <c r="BI394" s="190">
        <f>IF(O394="nulová",K394,0)</f>
        <v>0</v>
      </c>
      <c r="BJ394" s="15" t="s">
        <v>158</v>
      </c>
      <c r="BK394" s="190">
        <f>ROUND(P394*H394,2)</f>
        <v>0</v>
      </c>
      <c r="BL394" s="15" t="s">
        <v>428</v>
      </c>
      <c r="BM394" s="189" t="s">
        <v>1213</v>
      </c>
    </row>
    <row r="395" spans="2:65" s="1" customFormat="1" ht="24" customHeight="1">
      <c r="B395" s="31"/>
      <c r="C395" s="191" t="s">
        <v>1214</v>
      </c>
      <c r="D395" s="191" t="s">
        <v>184</v>
      </c>
      <c r="E395" s="192" t="s">
        <v>1215</v>
      </c>
      <c r="F395" s="193" t="s">
        <v>1216</v>
      </c>
      <c r="G395" s="194" t="s">
        <v>181</v>
      </c>
      <c r="H395" s="195">
        <v>4</v>
      </c>
      <c r="I395" s="196"/>
      <c r="J395" s="197"/>
      <c r="K395" s="198">
        <f>ROUND(P395*H395,2)</f>
        <v>0</v>
      </c>
      <c r="L395" s="193" t="s">
        <v>157</v>
      </c>
      <c r="M395" s="199"/>
      <c r="N395" s="200" t="s">
        <v>20</v>
      </c>
      <c r="O395" s="185" t="s">
        <v>48</v>
      </c>
      <c r="P395" s="186">
        <f>I395+J395</f>
        <v>0</v>
      </c>
      <c r="Q395" s="186">
        <f>ROUND(I395*H395,2)</f>
        <v>0</v>
      </c>
      <c r="R395" s="186">
        <f>ROUND(J395*H395,2)</f>
        <v>0</v>
      </c>
      <c r="S395" s="59"/>
      <c r="T395" s="187">
        <f>S395*H395</f>
        <v>0</v>
      </c>
      <c r="U395" s="187">
        <v>0.004</v>
      </c>
      <c r="V395" s="187">
        <f>U395*H395</f>
        <v>0.016</v>
      </c>
      <c r="W395" s="187">
        <v>0</v>
      </c>
      <c r="X395" s="188">
        <f>W395*H395</f>
        <v>0</v>
      </c>
      <c r="AR395" s="189" t="s">
        <v>363</v>
      </c>
      <c r="AT395" s="189" t="s">
        <v>184</v>
      </c>
      <c r="AU395" s="189" t="s">
        <v>158</v>
      </c>
      <c r="AY395" s="15" t="s">
        <v>150</v>
      </c>
      <c r="BE395" s="190">
        <f>IF(O395="základní",K395,0)</f>
        <v>0</v>
      </c>
      <c r="BF395" s="190">
        <f>IF(O395="snížená",K395,0)</f>
        <v>0</v>
      </c>
      <c r="BG395" s="190">
        <f>IF(O395="zákl. přenesená",K395,0)</f>
        <v>0</v>
      </c>
      <c r="BH395" s="190">
        <f>IF(O395="sníž. přenesená",K395,0)</f>
        <v>0</v>
      </c>
      <c r="BI395" s="190">
        <f>IF(O395="nulová",K395,0)</f>
        <v>0</v>
      </c>
      <c r="BJ395" s="15" t="s">
        <v>158</v>
      </c>
      <c r="BK395" s="190">
        <f>ROUND(P395*H395,2)</f>
        <v>0</v>
      </c>
      <c r="BL395" s="15" t="s">
        <v>428</v>
      </c>
      <c r="BM395" s="189" t="s">
        <v>1217</v>
      </c>
    </row>
    <row r="396" spans="2:65" s="1" customFormat="1" ht="24" customHeight="1">
      <c r="B396" s="31"/>
      <c r="C396" s="177" t="s">
        <v>1218</v>
      </c>
      <c r="D396" s="177" t="s">
        <v>153</v>
      </c>
      <c r="E396" s="178" t="s">
        <v>1219</v>
      </c>
      <c r="F396" s="179" t="s">
        <v>1220</v>
      </c>
      <c r="G396" s="180" t="s">
        <v>156</v>
      </c>
      <c r="H396" s="181">
        <v>3.8</v>
      </c>
      <c r="I396" s="182"/>
      <c r="J396" s="182"/>
      <c r="K396" s="183">
        <f>ROUND(P396*H396,2)</f>
        <v>0</v>
      </c>
      <c r="L396" s="179" t="s">
        <v>157</v>
      </c>
      <c r="M396" s="35"/>
      <c r="N396" s="184" t="s">
        <v>20</v>
      </c>
      <c r="O396" s="185" t="s">
        <v>48</v>
      </c>
      <c r="P396" s="186">
        <f>I396+J396</f>
        <v>0</v>
      </c>
      <c r="Q396" s="186">
        <f>ROUND(I396*H396,2)</f>
        <v>0</v>
      </c>
      <c r="R396" s="186">
        <f>ROUND(J396*H396,2)</f>
        <v>0</v>
      </c>
      <c r="S396" s="59"/>
      <c r="T396" s="187">
        <f>S396*H396</f>
        <v>0</v>
      </c>
      <c r="U396" s="187">
        <v>0.00038</v>
      </c>
      <c r="V396" s="187">
        <f>U396*H396</f>
        <v>0.001444</v>
      </c>
      <c r="W396" s="187">
        <v>0</v>
      </c>
      <c r="X396" s="188">
        <f>W396*H396</f>
        <v>0</v>
      </c>
      <c r="AR396" s="189" t="s">
        <v>428</v>
      </c>
      <c r="AT396" s="189" t="s">
        <v>153</v>
      </c>
      <c r="AU396" s="189" t="s">
        <v>158</v>
      </c>
      <c r="AY396" s="15" t="s">
        <v>150</v>
      </c>
      <c r="BE396" s="190">
        <f>IF(O396="základní",K396,0)</f>
        <v>0</v>
      </c>
      <c r="BF396" s="190">
        <f>IF(O396="snížená",K396,0)</f>
        <v>0</v>
      </c>
      <c r="BG396" s="190">
        <f>IF(O396="zákl. přenesená",K396,0)</f>
        <v>0</v>
      </c>
      <c r="BH396" s="190">
        <f>IF(O396="sníž. přenesená",K396,0)</f>
        <v>0</v>
      </c>
      <c r="BI396" s="190">
        <f>IF(O396="nulová",K396,0)</f>
        <v>0</v>
      </c>
      <c r="BJ396" s="15" t="s">
        <v>158</v>
      </c>
      <c r="BK396" s="190">
        <f>ROUND(P396*H396,2)</f>
        <v>0</v>
      </c>
      <c r="BL396" s="15" t="s">
        <v>428</v>
      </c>
      <c r="BM396" s="189" t="s">
        <v>1221</v>
      </c>
    </row>
    <row r="397" spans="2:65" s="1" customFormat="1" ht="24" customHeight="1">
      <c r="B397" s="31"/>
      <c r="C397" s="177" t="s">
        <v>1222</v>
      </c>
      <c r="D397" s="177" t="s">
        <v>153</v>
      </c>
      <c r="E397" s="178" t="s">
        <v>1223</v>
      </c>
      <c r="F397" s="179" t="s">
        <v>1224</v>
      </c>
      <c r="G397" s="180" t="s">
        <v>181</v>
      </c>
      <c r="H397" s="181">
        <v>6</v>
      </c>
      <c r="I397" s="182"/>
      <c r="J397" s="182"/>
      <c r="K397" s="183">
        <f>ROUND(P397*H397,2)</f>
        <v>0</v>
      </c>
      <c r="L397" s="179" t="s">
        <v>157</v>
      </c>
      <c r="M397" s="35"/>
      <c r="N397" s="184" t="s">
        <v>20</v>
      </c>
      <c r="O397" s="185" t="s">
        <v>48</v>
      </c>
      <c r="P397" s="186">
        <f>I397+J397</f>
        <v>0</v>
      </c>
      <c r="Q397" s="186">
        <f>ROUND(I397*H397,2)</f>
        <v>0</v>
      </c>
      <c r="R397" s="186">
        <f>ROUND(J397*H397,2)</f>
        <v>0</v>
      </c>
      <c r="S397" s="59"/>
      <c r="T397" s="187">
        <f>S397*H397</f>
        <v>0</v>
      </c>
      <c r="U397" s="187">
        <v>0</v>
      </c>
      <c r="V397" s="187">
        <f>U397*H397</f>
        <v>0</v>
      </c>
      <c r="W397" s="187">
        <v>0</v>
      </c>
      <c r="X397" s="188">
        <f>W397*H397</f>
        <v>0</v>
      </c>
      <c r="AR397" s="189" t="s">
        <v>428</v>
      </c>
      <c r="AT397" s="189" t="s">
        <v>153</v>
      </c>
      <c r="AU397" s="189" t="s">
        <v>158</v>
      </c>
      <c r="AY397" s="15" t="s">
        <v>150</v>
      </c>
      <c r="BE397" s="190">
        <f>IF(O397="základní",K397,0)</f>
        <v>0</v>
      </c>
      <c r="BF397" s="190">
        <f>IF(O397="snížená",K397,0)</f>
        <v>0</v>
      </c>
      <c r="BG397" s="190">
        <f>IF(O397="zákl. přenesená",K397,0)</f>
        <v>0</v>
      </c>
      <c r="BH397" s="190">
        <f>IF(O397="sníž. přenesená",K397,0)</f>
        <v>0</v>
      </c>
      <c r="BI397" s="190">
        <f>IF(O397="nulová",K397,0)</f>
        <v>0</v>
      </c>
      <c r="BJ397" s="15" t="s">
        <v>158</v>
      </c>
      <c r="BK397" s="190">
        <f>ROUND(P397*H397,2)</f>
        <v>0</v>
      </c>
      <c r="BL397" s="15" t="s">
        <v>428</v>
      </c>
      <c r="BM397" s="189" t="s">
        <v>1225</v>
      </c>
    </row>
    <row r="398" spans="2:65" s="1" customFormat="1" ht="24" customHeight="1">
      <c r="B398" s="31"/>
      <c r="C398" s="177" t="s">
        <v>1226</v>
      </c>
      <c r="D398" s="177" t="s">
        <v>153</v>
      </c>
      <c r="E398" s="178" t="s">
        <v>1227</v>
      </c>
      <c r="F398" s="179" t="s">
        <v>1228</v>
      </c>
      <c r="G398" s="180" t="s">
        <v>1229</v>
      </c>
      <c r="H398" s="181">
        <v>140</v>
      </c>
      <c r="I398" s="182"/>
      <c r="J398" s="182"/>
      <c r="K398" s="183">
        <f>ROUND(P398*H398,2)</f>
        <v>0</v>
      </c>
      <c r="L398" s="179" t="s">
        <v>157</v>
      </c>
      <c r="M398" s="35"/>
      <c r="N398" s="184" t="s">
        <v>20</v>
      </c>
      <c r="O398" s="185" t="s">
        <v>48</v>
      </c>
      <c r="P398" s="186">
        <f>I398+J398</f>
        <v>0</v>
      </c>
      <c r="Q398" s="186">
        <f>ROUND(I398*H398,2)</f>
        <v>0</v>
      </c>
      <c r="R398" s="186">
        <f>ROUND(J398*H398,2)</f>
        <v>0</v>
      </c>
      <c r="S398" s="59"/>
      <c r="T398" s="187">
        <f>S398*H398</f>
        <v>0</v>
      </c>
      <c r="U398" s="187">
        <v>0</v>
      </c>
      <c r="V398" s="187">
        <f>U398*H398</f>
        <v>0</v>
      </c>
      <c r="W398" s="187">
        <v>0.001</v>
      </c>
      <c r="X398" s="188">
        <f>W398*H398</f>
        <v>0.14</v>
      </c>
      <c r="AR398" s="189" t="s">
        <v>428</v>
      </c>
      <c r="AT398" s="189" t="s">
        <v>153</v>
      </c>
      <c r="AU398" s="189" t="s">
        <v>158</v>
      </c>
      <c r="AY398" s="15" t="s">
        <v>150</v>
      </c>
      <c r="BE398" s="190">
        <f>IF(O398="základní",K398,0)</f>
        <v>0</v>
      </c>
      <c r="BF398" s="190">
        <f>IF(O398="snížená",K398,0)</f>
        <v>0</v>
      </c>
      <c r="BG398" s="190">
        <f>IF(O398="zákl. přenesená",K398,0)</f>
        <v>0</v>
      </c>
      <c r="BH398" s="190">
        <f>IF(O398="sníž. přenesená",K398,0)</f>
        <v>0</v>
      </c>
      <c r="BI398" s="190">
        <f>IF(O398="nulová",K398,0)</f>
        <v>0</v>
      </c>
      <c r="BJ398" s="15" t="s">
        <v>158</v>
      </c>
      <c r="BK398" s="190">
        <f>ROUND(P398*H398,2)</f>
        <v>0</v>
      </c>
      <c r="BL398" s="15" t="s">
        <v>428</v>
      </c>
      <c r="BM398" s="189" t="s">
        <v>1230</v>
      </c>
    </row>
    <row r="399" spans="2:63" s="11" customFormat="1" ht="22.9" customHeight="1">
      <c r="B399" s="160"/>
      <c r="C399" s="161"/>
      <c r="D399" s="162" t="s">
        <v>77</v>
      </c>
      <c r="E399" s="175" t="s">
        <v>1231</v>
      </c>
      <c r="F399" s="175" t="s">
        <v>1232</v>
      </c>
      <c r="G399" s="161"/>
      <c r="H399" s="161"/>
      <c r="I399" s="164"/>
      <c r="J399" s="164"/>
      <c r="K399" s="176">
        <f>BK399</f>
        <v>0</v>
      </c>
      <c r="L399" s="161"/>
      <c r="M399" s="166"/>
      <c r="N399" s="167"/>
      <c r="O399" s="168"/>
      <c r="P399" s="168"/>
      <c r="Q399" s="169">
        <f>SUM(Q400:Q406)</f>
        <v>0</v>
      </c>
      <c r="R399" s="169">
        <f>SUM(R400:R406)</f>
        <v>0</v>
      </c>
      <c r="S399" s="168"/>
      <c r="T399" s="170">
        <f>SUM(T400:T406)</f>
        <v>0</v>
      </c>
      <c r="U399" s="168"/>
      <c r="V399" s="170">
        <f>SUM(V400:V406)</f>
        <v>1.8107513999999998</v>
      </c>
      <c r="W399" s="168"/>
      <c r="X399" s="171">
        <f>SUM(X400:X406)</f>
        <v>0</v>
      </c>
      <c r="AR399" s="172" t="s">
        <v>158</v>
      </c>
      <c r="AT399" s="173" t="s">
        <v>77</v>
      </c>
      <c r="AU399" s="173" t="s">
        <v>83</v>
      </c>
      <c r="AY399" s="172" t="s">
        <v>150</v>
      </c>
      <c r="BK399" s="174">
        <f>SUM(BK400:BK406)</f>
        <v>0</v>
      </c>
    </row>
    <row r="400" spans="2:65" s="1" customFormat="1" ht="24" customHeight="1">
      <c r="B400" s="31"/>
      <c r="C400" s="177" t="s">
        <v>1233</v>
      </c>
      <c r="D400" s="177" t="s">
        <v>153</v>
      </c>
      <c r="E400" s="178" t="s">
        <v>1234</v>
      </c>
      <c r="F400" s="179" t="s">
        <v>1235</v>
      </c>
      <c r="G400" s="180" t="s">
        <v>156</v>
      </c>
      <c r="H400" s="181">
        <v>51.26</v>
      </c>
      <c r="I400" s="182"/>
      <c r="J400" s="182"/>
      <c r="K400" s="183">
        <f>ROUND(P400*H400,2)</f>
        <v>0</v>
      </c>
      <c r="L400" s="179" t="s">
        <v>157</v>
      </c>
      <c r="M400" s="35"/>
      <c r="N400" s="184" t="s">
        <v>20</v>
      </c>
      <c r="O400" s="185" t="s">
        <v>48</v>
      </c>
      <c r="P400" s="186">
        <f>I400+J400</f>
        <v>0</v>
      </c>
      <c r="Q400" s="186">
        <f>ROUND(I400*H400,2)</f>
        <v>0</v>
      </c>
      <c r="R400" s="186">
        <f>ROUND(J400*H400,2)</f>
        <v>0</v>
      </c>
      <c r="S400" s="59"/>
      <c r="T400" s="187">
        <f>S400*H400</f>
        <v>0</v>
      </c>
      <c r="U400" s="187">
        <v>0</v>
      </c>
      <c r="V400" s="187">
        <f>U400*H400</f>
        <v>0</v>
      </c>
      <c r="W400" s="187">
        <v>0</v>
      </c>
      <c r="X400" s="188">
        <f>W400*H400</f>
        <v>0</v>
      </c>
      <c r="AR400" s="189" t="s">
        <v>428</v>
      </c>
      <c r="AT400" s="189" t="s">
        <v>153</v>
      </c>
      <c r="AU400" s="189" t="s">
        <v>158</v>
      </c>
      <c r="AY400" s="15" t="s">
        <v>150</v>
      </c>
      <c r="BE400" s="190">
        <f>IF(O400="základní",K400,0)</f>
        <v>0</v>
      </c>
      <c r="BF400" s="190">
        <f>IF(O400="snížená",K400,0)</f>
        <v>0</v>
      </c>
      <c r="BG400" s="190">
        <f>IF(O400="zákl. přenesená",K400,0)</f>
        <v>0</v>
      </c>
      <c r="BH400" s="190">
        <f>IF(O400="sníž. přenesená",K400,0)</f>
        <v>0</v>
      </c>
      <c r="BI400" s="190">
        <f>IF(O400="nulová",K400,0)</f>
        <v>0</v>
      </c>
      <c r="BJ400" s="15" t="s">
        <v>158</v>
      </c>
      <c r="BK400" s="190">
        <f>ROUND(P400*H400,2)</f>
        <v>0</v>
      </c>
      <c r="BL400" s="15" t="s">
        <v>428</v>
      </c>
      <c r="BM400" s="189" t="s">
        <v>1236</v>
      </c>
    </row>
    <row r="401" spans="2:65" s="1" customFormat="1" ht="24" customHeight="1">
      <c r="B401" s="31"/>
      <c r="C401" s="177" t="s">
        <v>1237</v>
      </c>
      <c r="D401" s="177" t="s">
        <v>153</v>
      </c>
      <c r="E401" s="178" t="s">
        <v>1238</v>
      </c>
      <c r="F401" s="179" t="s">
        <v>1239</v>
      </c>
      <c r="G401" s="180" t="s">
        <v>156</v>
      </c>
      <c r="H401" s="181">
        <v>51.26</v>
      </c>
      <c r="I401" s="182"/>
      <c r="J401" s="182"/>
      <c r="K401" s="183">
        <f>ROUND(P401*H401,2)</f>
        <v>0</v>
      </c>
      <c r="L401" s="179" t="s">
        <v>157</v>
      </c>
      <c r="M401" s="35"/>
      <c r="N401" s="184" t="s">
        <v>20</v>
      </c>
      <c r="O401" s="185" t="s">
        <v>48</v>
      </c>
      <c r="P401" s="186">
        <f>I401+J401</f>
        <v>0</v>
      </c>
      <c r="Q401" s="186">
        <f>ROUND(I401*H401,2)</f>
        <v>0</v>
      </c>
      <c r="R401" s="186">
        <f>ROUND(J401*H401,2)</f>
        <v>0</v>
      </c>
      <c r="S401" s="59"/>
      <c r="T401" s="187">
        <f>S401*H401</f>
        <v>0</v>
      </c>
      <c r="U401" s="187">
        <v>0.0003</v>
      </c>
      <c r="V401" s="187">
        <f>U401*H401</f>
        <v>0.015377999999999998</v>
      </c>
      <c r="W401" s="187">
        <v>0</v>
      </c>
      <c r="X401" s="188">
        <f>W401*H401</f>
        <v>0</v>
      </c>
      <c r="AR401" s="189" t="s">
        <v>428</v>
      </c>
      <c r="AT401" s="189" t="s">
        <v>153</v>
      </c>
      <c r="AU401" s="189" t="s">
        <v>158</v>
      </c>
      <c r="AY401" s="15" t="s">
        <v>150</v>
      </c>
      <c r="BE401" s="190">
        <f>IF(O401="základní",K401,0)</f>
        <v>0</v>
      </c>
      <c r="BF401" s="190">
        <f>IF(O401="snížená",K401,0)</f>
        <v>0</v>
      </c>
      <c r="BG401" s="190">
        <f>IF(O401="zákl. přenesená",K401,0)</f>
        <v>0</v>
      </c>
      <c r="BH401" s="190">
        <f>IF(O401="sníž. přenesená",K401,0)</f>
        <v>0</v>
      </c>
      <c r="BI401" s="190">
        <f>IF(O401="nulová",K401,0)</f>
        <v>0</v>
      </c>
      <c r="BJ401" s="15" t="s">
        <v>158</v>
      </c>
      <c r="BK401" s="190">
        <f>ROUND(P401*H401,2)</f>
        <v>0</v>
      </c>
      <c r="BL401" s="15" t="s">
        <v>428</v>
      </c>
      <c r="BM401" s="189" t="s">
        <v>1240</v>
      </c>
    </row>
    <row r="402" spans="2:65" s="1" customFormat="1" ht="24" customHeight="1">
      <c r="B402" s="31"/>
      <c r="C402" s="177" t="s">
        <v>1241</v>
      </c>
      <c r="D402" s="177" t="s">
        <v>153</v>
      </c>
      <c r="E402" s="178" t="s">
        <v>1242</v>
      </c>
      <c r="F402" s="179" t="s">
        <v>1243</v>
      </c>
      <c r="G402" s="180" t="s">
        <v>156</v>
      </c>
      <c r="H402" s="181">
        <v>51.26</v>
      </c>
      <c r="I402" s="182"/>
      <c r="J402" s="182"/>
      <c r="K402" s="183">
        <f>ROUND(P402*H402,2)</f>
        <v>0</v>
      </c>
      <c r="L402" s="179" t="s">
        <v>157</v>
      </c>
      <c r="M402" s="35"/>
      <c r="N402" s="184" t="s">
        <v>20</v>
      </c>
      <c r="O402" s="185" t="s">
        <v>48</v>
      </c>
      <c r="P402" s="186">
        <f>I402+J402</f>
        <v>0</v>
      </c>
      <c r="Q402" s="186">
        <f>ROUND(I402*H402,2)</f>
        <v>0</v>
      </c>
      <c r="R402" s="186">
        <f>ROUND(J402*H402,2)</f>
        <v>0</v>
      </c>
      <c r="S402" s="59"/>
      <c r="T402" s="187">
        <f>S402*H402</f>
        <v>0</v>
      </c>
      <c r="U402" s="187">
        <v>0.009</v>
      </c>
      <c r="V402" s="187">
        <f>U402*H402</f>
        <v>0.46134</v>
      </c>
      <c r="W402" s="187">
        <v>0</v>
      </c>
      <c r="X402" s="188">
        <f>W402*H402</f>
        <v>0</v>
      </c>
      <c r="AR402" s="189" t="s">
        <v>428</v>
      </c>
      <c r="AT402" s="189" t="s">
        <v>153</v>
      </c>
      <c r="AU402" s="189" t="s">
        <v>158</v>
      </c>
      <c r="AY402" s="15" t="s">
        <v>150</v>
      </c>
      <c r="BE402" s="190">
        <f>IF(O402="základní",K402,0)</f>
        <v>0</v>
      </c>
      <c r="BF402" s="190">
        <f>IF(O402="snížená",K402,0)</f>
        <v>0</v>
      </c>
      <c r="BG402" s="190">
        <f>IF(O402="zákl. přenesená",K402,0)</f>
        <v>0</v>
      </c>
      <c r="BH402" s="190">
        <f>IF(O402="sníž. přenesená",K402,0)</f>
        <v>0</v>
      </c>
      <c r="BI402" s="190">
        <f>IF(O402="nulová",K402,0)</f>
        <v>0</v>
      </c>
      <c r="BJ402" s="15" t="s">
        <v>158</v>
      </c>
      <c r="BK402" s="190">
        <f>ROUND(P402*H402,2)</f>
        <v>0</v>
      </c>
      <c r="BL402" s="15" t="s">
        <v>428</v>
      </c>
      <c r="BM402" s="189" t="s">
        <v>1244</v>
      </c>
    </row>
    <row r="403" spans="2:65" s="1" customFormat="1" ht="24" customHeight="1">
      <c r="B403" s="31"/>
      <c r="C403" s="191" t="s">
        <v>1245</v>
      </c>
      <c r="D403" s="191" t="s">
        <v>184</v>
      </c>
      <c r="E403" s="192" t="s">
        <v>1246</v>
      </c>
      <c r="F403" s="193" t="s">
        <v>1247</v>
      </c>
      <c r="G403" s="194" t="s">
        <v>156</v>
      </c>
      <c r="H403" s="195">
        <v>58.949</v>
      </c>
      <c r="I403" s="196"/>
      <c r="J403" s="197"/>
      <c r="K403" s="198">
        <f>ROUND(P403*H403,2)</f>
        <v>0</v>
      </c>
      <c r="L403" s="193" t="s">
        <v>157</v>
      </c>
      <c r="M403" s="199"/>
      <c r="N403" s="200" t="s">
        <v>20</v>
      </c>
      <c r="O403" s="185" t="s">
        <v>48</v>
      </c>
      <c r="P403" s="186">
        <f>I403+J403</f>
        <v>0</v>
      </c>
      <c r="Q403" s="186">
        <f>ROUND(I403*H403,2)</f>
        <v>0</v>
      </c>
      <c r="R403" s="186">
        <f>ROUND(J403*H403,2)</f>
        <v>0</v>
      </c>
      <c r="S403" s="59"/>
      <c r="T403" s="187">
        <f>S403*H403</f>
        <v>0</v>
      </c>
      <c r="U403" s="187">
        <v>0.0225</v>
      </c>
      <c r="V403" s="187">
        <f>U403*H403</f>
        <v>1.3263524999999998</v>
      </c>
      <c r="W403" s="187">
        <v>0</v>
      </c>
      <c r="X403" s="188">
        <f>W403*H403</f>
        <v>0</v>
      </c>
      <c r="AR403" s="189" t="s">
        <v>363</v>
      </c>
      <c r="AT403" s="189" t="s">
        <v>184</v>
      </c>
      <c r="AU403" s="189" t="s">
        <v>158</v>
      </c>
      <c r="AY403" s="15" t="s">
        <v>150</v>
      </c>
      <c r="BE403" s="190">
        <f>IF(O403="základní",K403,0)</f>
        <v>0</v>
      </c>
      <c r="BF403" s="190">
        <f>IF(O403="snížená",K403,0)</f>
        <v>0</v>
      </c>
      <c r="BG403" s="190">
        <f>IF(O403="zákl. přenesená",K403,0)</f>
        <v>0</v>
      </c>
      <c r="BH403" s="190">
        <f>IF(O403="sníž. přenesená",K403,0)</f>
        <v>0</v>
      </c>
      <c r="BI403" s="190">
        <f>IF(O403="nulová",K403,0)</f>
        <v>0</v>
      </c>
      <c r="BJ403" s="15" t="s">
        <v>158</v>
      </c>
      <c r="BK403" s="190">
        <f>ROUND(P403*H403,2)</f>
        <v>0</v>
      </c>
      <c r="BL403" s="15" t="s">
        <v>428</v>
      </c>
      <c r="BM403" s="189" t="s">
        <v>1248</v>
      </c>
    </row>
    <row r="404" spans="2:51" s="12" customFormat="1" ht="11.25">
      <c r="B404" s="201"/>
      <c r="C404" s="202"/>
      <c r="D404" s="203" t="s">
        <v>246</v>
      </c>
      <c r="E404" s="202"/>
      <c r="F404" s="204" t="s">
        <v>1249</v>
      </c>
      <c r="G404" s="202"/>
      <c r="H404" s="205">
        <v>58.949</v>
      </c>
      <c r="I404" s="206"/>
      <c r="J404" s="206"/>
      <c r="K404" s="202"/>
      <c r="L404" s="202"/>
      <c r="M404" s="207"/>
      <c r="N404" s="208"/>
      <c r="O404" s="209"/>
      <c r="P404" s="209"/>
      <c r="Q404" s="209"/>
      <c r="R404" s="209"/>
      <c r="S404" s="209"/>
      <c r="T404" s="209"/>
      <c r="U404" s="209"/>
      <c r="V404" s="209"/>
      <c r="W404" s="209"/>
      <c r="X404" s="210"/>
      <c r="AT404" s="211" t="s">
        <v>246</v>
      </c>
      <c r="AU404" s="211" t="s">
        <v>158</v>
      </c>
      <c r="AV404" s="12" t="s">
        <v>158</v>
      </c>
      <c r="AW404" s="12" t="s">
        <v>4</v>
      </c>
      <c r="AX404" s="12" t="s">
        <v>83</v>
      </c>
      <c r="AY404" s="211" t="s">
        <v>150</v>
      </c>
    </row>
    <row r="405" spans="2:65" s="1" customFormat="1" ht="24" customHeight="1">
      <c r="B405" s="31"/>
      <c r="C405" s="177" t="s">
        <v>1250</v>
      </c>
      <c r="D405" s="177" t="s">
        <v>153</v>
      </c>
      <c r="E405" s="178" t="s">
        <v>1251</v>
      </c>
      <c r="F405" s="179" t="s">
        <v>1252</v>
      </c>
      <c r="G405" s="180" t="s">
        <v>240</v>
      </c>
      <c r="H405" s="181">
        <v>256.03</v>
      </c>
      <c r="I405" s="182"/>
      <c r="J405" s="182"/>
      <c r="K405" s="183">
        <f>ROUND(P405*H405,2)</f>
        <v>0</v>
      </c>
      <c r="L405" s="179" t="s">
        <v>157</v>
      </c>
      <c r="M405" s="35"/>
      <c r="N405" s="184" t="s">
        <v>20</v>
      </c>
      <c r="O405" s="185" t="s">
        <v>48</v>
      </c>
      <c r="P405" s="186">
        <f>I405+J405</f>
        <v>0</v>
      </c>
      <c r="Q405" s="186">
        <f>ROUND(I405*H405,2)</f>
        <v>0</v>
      </c>
      <c r="R405" s="186">
        <f>ROUND(J405*H405,2)</f>
        <v>0</v>
      </c>
      <c r="S405" s="59"/>
      <c r="T405" s="187">
        <f>S405*H405</f>
        <v>0</v>
      </c>
      <c r="U405" s="187">
        <v>3E-05</v>
      </c>
      <c r="V405" s="187">
        <f>U405*H405</f>
        <v>0.007680899999999999</v>
      </c>
      <c r="W405" s="187">
        <v>0</v>
      </c>
      <c r="X405" s="188">
        <f>W405*H405</f>
        <v>0</v>
      </c>
      <c r="AR405" s="189" t="s">
        <v>428</v>
      </c>
      <c r="AT405" s="189" t="s">
        <v>153</v>
      </c>
      <c r="AU405" s="189" t="s">
        <v>158</v>
      </c>
      <c r="AY405" s="15" t="s">
        <v>150</v>
      </c>
      <c r="BE405" s="190">
        <f>IF(O405="základní",K405,0)</f>
        <v>0</v>
      </c>
      <c r="BF405" s="190">
        <f>IF(O405="snížená",K405,0)</f>
        <v>0</v>
      </c>
      <c r="BG405" s="190">
        <f>IF(O405="zákl. přenesená",K405,0)</f>
        <v>0</v>
      </c>
      <c r="BH405" s="190">
        <f>IF(O405="sníž. přenesená",K405,0)</f>
        <v>0</v>
      </c>
      <c r="BI405" s="190">
        <f>IF(O405="nulová",K405,0)</f>
        <v>0</v>
      </c>
      <c r="BJ405" s="15" t="s">
        <v>158</v>
      </c>
      <c r="BK405" s="190">
        <f>ROUND(P405*H405,2)</f>
        <v>0</v>
      </c>
      <c r="BL405" s="15" t="s">
        <v>428</v>
      </c>
      <c r="BM405" s="189" t="s">
        <v>1253</v>
      </c>
    </row>
    <row r="406" spans="2:65" s="1" customFormat="1" ht="24" customHeight="1">
      <c r="B406" s="31"/>
      <c r="C406" s="177" t="s">
        <v>1254</v>
      </c>
      <c r="D406" s="177" t="s">
        <v>153</v>
      </c>
      <c r="E406" s="178" t="s">
        <v>1255</v>
      </c>
      <c r="F406" s="179" t="s">
        <v>1256</v>
      </c>
      <c r="G406" s="180" t="s">
        <v>187</v>
      </c>
      <c r="H406" s="181">
        <v>1.811</v>
      </c>
      <c r="I406" s="182"/>
      <c r="J406" s="182"/>
      <c r="K406" s="183">
        <f>ROUND(P406*H406,2)</f>
        <v>0</v>
      </c>
      <c r="L406" s="179" t="s">
        <v>157</v>
      </c>
      <c r="M406" s="35"/>
      <c r="N406" s="184" t="s">
        <v>20</v>
      </c>
      <c r="O406" s="185" t="s">
        <v>48</v>
      </c>
      <c r="P406" s="186">
        <f>I406+J406</f>
        <v>0</v>
      </c>
      <c r="Q406" s="186">
        <f>ROUND(I406*H406,2)</f>
        <v>0</v>
      </c>
      <c r="R406" s="186">
        <f>ROUND(J406*H406,2)</f>
        <v>0</v>
      </c>
      <c r="S406" s="59"/>
      <c r="T406" s="187">
        <f>S406*H406</f>
        <v>0</v>
      </c>
      <c r="U406" s="187">
        <v>0</v>
      </c>
      <c r="V406" s="187">
        <f>U406*H406</f>
        <v>0</v>
      </c>
      <c r="W406" s="187">
        <v>0</v>
      </c>
      <c r="X406" s="188">
        <f>W406*H406</f>
        <v>0</v>
      </c>
      <c r="AR406" s="189" t="s">
        <v>428</v>
      </c>
      <c r="AT406" s="189" t="s">
        <v>153</v>
      </c>
      <c r="AU406" s="189" t="s">
        <v>158</v>
      </c>
      <c r="AY406" s="15" t="s">
        <v>150</v>
      </c>
      <c r="BE406" s="190">
        <f>IF(O406="základní",K406,0)</f>
        <v>0</v>
      </c>
      <c r="BF406" s="190">
        <f>IF(O406="snížená",K406,0)</f>
        <v>0</v>
      </c>
      <c r="BG406" s="190">
        <f>IF(O406="zákl. přenesená",K406,0)</f>
        <v>0</v>
      </c>
      <c r="BH406" s="190">
        <f>IF(O406="sníž. přenesená",K406,0)</f>
        <v>0</v>
      </c>
      <c r="BI406" s="190">
        <f>IF(O406="nulová",K406,0)</f>
        <v>0</v>
      </c>
      <c r="BJ406" s="15" t="s">
        <v>158</v>
      </c>
      <c r="BK406" s="190">
        <f>ROUND(P406*H406,2)</f>
        <v>0</v>
      </c>
      <c r="BL406" s="15" t="s">
        <v>428</v>
      </c>
      <c r="BM406" s="189" t="s">
        <v>1257</v>
      </c>
    </row>
    <row r="407" spans="2:63" s="11" customFormat="1" ht="22.9" customHeight="1">
      <c r="B407" s="160"/>
      <c r="C407" s="161"/>
      <c r="D407" s="162" t="s">
        <v>77</v>
      </c>
      <c r="E407" s="175" t="s">
        <v>1258</v>
      </c>
      <c r="F407" s="175" t="s">
        <v>1259</v>
      </c>
      <c r="G407" s="161"/>
      <c r="H407" s="161"/>
      <c r="I407" s="164"/>
      <c r="J407" s="164"/>
      <c r="K407" s="176">
        <f>BK407</f>
        <v>0</v>
      </c>
      <c r="L407" s="161"/>
      <c r="M407" s="166"/>
      <c r="N407" s="167"/>
      <c r="O407" s="168"/>
      <c r="P407" s="168"/>
      <c r="Q407" s="169">
        <f>SUM(Q408:Q418)</f>
        <v>0</v>
      </c>
      <c r="R407" s="169">
        <f>SUM(R408:R418)</f>
        <v>0</v>
      </c>
      <c r="S407" s="168"/>
      <c r="T407" s="170">
        <f>SUM(T408:T418)</f>
        <v>0</v>
      </c>
      <c r="U407" s="168"/>
      <c r="V407" s="170">
        <f>SUM(V408:V418)</f>
        <v>0.85513496</v>
      </c>
      <c r="W407" s="168"/>
      <c r="X407" s="171">
        <f>SUM(X408:X418)</f>
        <v>0.527775</v>
      </c>
      <c r="AR407" s="172" t="s">
        <v>158</v>
      </c>
      <c r="AT407" s="173" t="s">
        <v>77</v>
      </c>
      <c r="AU407" s="173" t="s">
        <v>83</v>
      </c>
      <c r="AY407" s="172" t="s">
        <v>150</v>
      </c>
      <c r="BK407" s="174">
        <f>SUM(BK408:BK418)</f>
        <v>0</v>
      </c>
    </row>
    <row r="408" spans="2:65" s="1" customFormat="1" ht="24" customHeight="1">
      <c r="B408" s="31"/>
      <c r="C408" s="177" t="s">
        <v>1260</v>
      </c>
      <c r="D408" s="177" t="s">
        <v>153</v>
      </c>
      <c r="E408" s="178" t="s">
        <v>1261</v>
      </c>
      <c r="F408" s="179" t="s">
        <v>1262</v>
      </c>
      <c r="G408" s="180" t="s">
        <v>156</v>
      </c>
      <c r="H408" s="181">
        <v>211.11</v>
      </c>
      <c r="I408" s="182"/>
      <c r="J408" s="182"/>
      <c r="K408" s="183">
        <f>ROUND(P408*H408,2)</f>
        <v>0</v>
      </c>
      <c r="L408" s="179" t="s">
        <v>157</v>
      </c>
      <c r="M408" s="35"/>
      <c r="N408" s="184" t="s">
        <v>20</v>
      </c>
      <c r="O408" s="185" t="s">
        <v>48</v>
      </c>
      <c r="P408" s="186">
        <f>I408+J408</f>
        <v>0</v>
      </c>
      <c r="Q408" s="186">
        <f>ROUND(I408*H408,2)</f>
        <v>0</v>
      </c>
      <c r="R408" s="186">
        <f>ROUND(J408*H408,2)</f>
        <v>0</v>
      </c>
      <c r="S408" s="59"/>
      <c r="T408" s="187">
        <f>S408*H408</f>
        <v>0</v>
      </c>
      <c r="U408" s="187">
        <v>0</v>
      </c>
      <c r="V408" s="187">
        <f>U408*H408</f>
        <v>0</v>
      </c>
      <c r="W408" s="187">
        <v>0</v>
      </c>
      <c r="X408" s="188">
        <f>W408*H408</f>
        <v>0</v>
      </c>
      <c r="AR408" s="189" t="s">
        <v>428</v>
      </c>
      <c r="AT408" s="189" t="s">
        <v>153</v>
      </c>
      <c r="AU408" s="189" t="s">
        <v>158</v>
      </c>
      <c r="AY408" s="15" t="s">
        <v>150</v>
      </c>
      <c r="BE408" s="190">
        <f>IF(O408="základní",K408,0)</f>
        <v>0</v>
      </c>
      <c r="BF408" s="190">
        <f>IF(O408="snížená",K408,0)</f>
        <v>0</v>
      </c>
      <c r="BG408" s="190">
        <f>IF(O408="zákl. přenesená",K408,0)</f>
        <v>0</v>
      </c>
      <c r="BH408" s="190">
        <f>IF(O408="sníž. přenesená",K408,0)</f>
        <v>0</v>
      </c>
      <c r="BI408" s="190">
        <f>IF(O408="nulová",K408,0)</f>
        <v>0</v>
      </c>
      <c r="BJ408" s="15" t="s">
        <v>158</v>
      </c>
      <c r="BK408" s="190">
        <f>ROUND(P408*H408,2)</f>
        <v>0</v>
      </c>
      <c r="BL408" s="15" t="s">
        <v>428</v>
      </c>
      <c r="BM408" s="189" t="s">
        <v>1263</v>
      </c>
    </row>
    <row r="409" spans="2:65" s="1" customFormat="1" ht="24" customHeight="1">
      <c r="B409" s="31"/>
      <c r="C409" s="177" t="s">
        <v>1264</v>
      </c>
      <c r="D409" s="177" t="s">
        <v>153</v>
      </c>
      <c r="E409" s="178" t="s">
        <v>1265</v>
      </c>
      <c r="F409" s="179" t="s">
        <v>1266</v>
      </c>
      <c r="G409" s="180" t="s">
        <v>156</v>
      </c>
      <c r="H409" s="181">
        <v>211.11</v>
      </c>
      <c r="I409" s="182"/>
      <c r="J409" s="182"/>
      <c r="K409" s="183">
        <f>ROUND(P409*H409,2)</f>
        <v>0</v>
      </c>
      <c r="L409" s="179" t="s">
        <v>157</v>
      </c>
      <c r="M409" s="35"/>
      <c r="N409" s="184" t="s">
        <v>20</v>
      </c>
      <c r="O409" s="185" t="s">
        <v>48</v>
      </c>
      <c r="P409" s="186">
        <f>I409+J409</f>
        <v>0</v>
      </c>
      <c r="Q409" s="186">
        <f>ROUND(I409*H409,2)</f>
        <v>0</v>
      </c>
      <c r="R409" s="186">
        <f>ROUND(J409*H409,2)</f>
        <v>0</v>
      </c>
      <c r="S409" s="59"/>
      <c r="T409" s="187">
        <f>S409*H409</f>
        <v>0</v>
      </c>
      <c r="U409" s="187">
        <v>0</v>
      </c>
      <c r="V409" s="187">
        <f>U409*H409</f>
        <v>0</v>
      </c>
      <c r="W409" s="187">
        <v>0</v>
      </c>
      <c r="X409" s="188">
        <f>W409*H409</f>
        <v>0</v>
      </c>
      <c r="AR409" s="189" t="s">
        <v>428</v>
      </c>
      <c r="AT409" s="189" t="s">
        <v>153</v>
      </c>
      <c r="AU409" s="189" t="s">
        <v>158</v>
      </c>
      <c r="AY409" s="15" t="s">
        <v>150</v>
      </c>
      <c r="BE409" s="190">
        <f>IF(O409="základní",K409,0)</f>
        <v>0</v>
      </c>
      <c r="BF409" s="190">
        <f>IF(O409="snížená",K409,0)</f>
        <v>0</v>
      </c>
      <c r="BG409" s="190">
        <f>IF(O409="zákl. přenesená",K409,0)</f>
        <v>0</v>
      </c>
      <c r="BH409" s="190">
        <f>IF(O409="sníž. přenesená",K409,0)</f>
        <v>0</v>
      </c>
      <c r="BI409" s="190">
        <f>IF(O409="nulová",K409,0)</f>
        <v>0</v>
      </c>
      <c r="BJ409" s="15" t="s">
        <v>158</v>
      </c>
      <c r="BK409" s="190">
        <f>ROUND(P409*H409,2)</f>
        <v>0</v>
      </c>
      <c r="BL409" s="15" t="s">
        <v>428</v>
      </c>
      <c r="BM409" s="189" t="s">
        <v>1267</v>
      </c>
    </row>
    <row r="410" spans="2:65" s="1" customFormat="1" ht="24" customHeight="1">
      <c r="B410" s="31"/>
      <c r="C410" s="177" t="s">
        <v>1268</v>
      </c>
      <c r="D410" s="177" t="s">
        <v>153</v>
      </c>
      <c r="E410" s="178" t="s">
        <v>1269</v>
      </c>
      <c r="F410" s="179" t="s">
        <v>1270</v>
      </c>
      <c r="G410" s="180" t="s">
        <v>156</v>
      </c>
      <c r="H410" s="181">
        <v>211.11</v>
      </c>
      <c r="I410" s="182"/>
      <c r="J410" s="182"/>
      <c r="K410" s="183">
        <f>ROUND(P410*H410,2)</f>
        <v>0</v>
      </c>
      <c r="L410" s="179" t="s">
        <v>157</v>
      </c>
      <c r="M410" s="35"/>
      <c r="N410" s="184" t="s">
        <v>20</v>
      </c>
      <c r="O410" s="185" t="s">
        <v>48</v>
      </c>
      <c r="P410" s="186">
        <f>I410+J410</f>
        <v>0</v>
      </c>
      <c r="Q410" s="186">
        <f>ROUND(I410*H410,2)</f>
        <v>0</v>
      </c>
      <c r="R410" s="186">
        <f>ROUND(J410*H410,2)</f>
        <v>0</v>
      </c>
      <c r="S410" s="59"/>
      <c r="T410" s="187">
        <f>S410*H410</f>
        <v>0</v>
      </c>
      <c r="U410" s="187">
        <v>0</v>
      </c>
      <c r="V410" s="187">
        <f>U410*H410</f>
        <v>0</v>
      </c>
      <c r="W410" s="187">
        <v>0.0025</v>
      </c>
      <c r="X410" s="188">
        <f>W410*H410</f>
        <v>0.527775</v>
      </c>
      <c r="AR410" s="189" t="s">
        <v>428</v>
      </c>
      <c r="AT410" s="189" t="s">
        <v>153</v>
      </c>
      <c r="AU410" s="189" t="s">
        <v>158</v>
      </c>
      <c r="AY410" s="15" t="s">
        <v>150</v>
      </c>
      <c r="BE410" s="190">
        <f>IF(O410="základní",K410,0)</f>
        <v>0</v>
      </c>
      <c r="BF410" s="190">
        <f>IF(O410="snížená",K410,0)</f>
        <v>0</v>
      </c>
      <c r="BG410" s="190">
        <f>IF(O410="zákl. přenesená",K410,0)</f>
        <v>0</v>
      </c>
      <c r="BH410" s="190">
        <f>IF(O410="sníž. přenesená",K410,0)</f>
        <v>0</v>
      </c>
      <c r="BI410" s="190">
        <f>IF(O410="nulová",K410,0)</f>
        <v>0</v>
      </c>
      <c r="BJ410" s="15" t="s">
        <v>158</v>
      </c>
      <c r="BK410" s="190">
        <f>ROUND(P410*H410,2)</f>
        <v>0</v>
      </c>
      <c r="BL410" s="15" t="s">
        <v>428</v>
      </c>
      <c r="BM410" s="189" t="s">
        <v>1271</v>
      </c>
    </row>
    <row r="411" spans="2:65" s="1" customFormat="1" ht="24" customHeight="1">
      <c r="B411" s="31"/>
      <c r="C411" s="177" t="s">
        <v>1272</v>
      </c>
      <c r="D411" s="177" t="s">
        <v>153</v>
      </c>
      <c r="E411" s="178" t="s">
        <v>1273</v>
      </c>
      <c r="F411" s="179" t="s">
        <v>1274</v>
      </c>
      <c r="G411" s="180" t="s">
        <v>156</v>
      </c>
      <c r="H411" s="181">
        <v>211.11</v>
      </c>
      <c r="I411" s="182"/>
      <c r="J411" s="182"/>
      <c r="K411" s="183">
        <f>ROUND(P411*H411,2)</f>
        <v>0</v>
      </c>
      <c r="L411" s="179" t="s">
        <v>157</v>
      </c>
      <c r="M411" s="35"/>
      <c r="N411" s="184" t="s">
        <v>20</v>
      </c>
      <c r="O411" s="185" t="s">
        <v>48</v>
      </c>
      <c r="P411" s="186">
        <f>I411+J411</f>
        <v>0</v>
      </c>
      <c r="Q411" s="186">
        <f>ROUND(I411*H411,2)</f>
        <v>0</v>
      </c>
      <c r="R411" s="186">
        <f>ROUND(J411*H411,2)</f>
        <v>0</v>
      </c>
      <c r="S411" s="59"/>
      <c r="T411" s="187">
        <f>S411*H411</f>
        <v>0</v>
      </c>
      <c r="U411" s="187">
        <v>0.0003</v>
      </c>
      <c r="V411" s="187">
        <f>U411*H411</f>
        <v>0.063333</v>
      </c>
      <c r="W411" s="187">
        <v>0</v>
      </c>
      <c r="X411" s="188">
        <f>W411*H411</f>
        <v>0</v>
      </c>
      <c r="AR411" s="189" t="s">
        <v>428</v>
      </c>
      <c r="AT411" s="189" t="s">
        <v>153</v>
      </c>
      <c r="AU411" s="189" t="s">
        <v>158</v>
      </c>
      <c r="AY411" s="15" t="s">
        <v>150</v>
      </c>
      <c r="BE411" s="190">
        <f>IF(O411="základní",K411,0)</f>
        <v>0</v>
      </c>
      <c r="BF411" s="190">
        <f>IF(O411="snížená",K411,0)</f>
        <v>0</v>
      </c>
      <c r="BG411" s="190">
        <f>IF(O411="zákl. přenesená",K411,0)</f>
        <v>0</v>
      </c>
      <c r="BH411" s="190">
        <f>IF(O411="sníž. přenesená",K411,0)</f>
        <v>0</v>
      </c>
      <c r="BI411" s="190">
        <f>IF(O411="nulová",K411,0)</f>
        <v>0</v>
      </c>
      <c r="BJ411" s="15" t="s">
        <v>158</v>
      </c>
      <c r="BK411" s="190">
        <f>ROUND(P411*H411,2)</f>
        <v>0</v>
      </c>
      <c r="BL411" s="15" t="s">
        <v>428</v>
      </c>
      <c r="BM411" s="189" t="s">
        <v>1275</v>
      </c>
    </row>
    <row r="412" spans="2:65" s="1" customFormat="1" ht="24" customHeight="1">
      <c r="B412" s="31"/>
      <c r="C412" s="191" t="s">
        <v>1276</v>
      </c>
      <c r="D412" s="191" t="s">
        <v>184</v>
      </c>
      <c r="E412" s="192" t="s">
        <v>1277</v>
      </c>
      <c r="F412" s="193" t="s">
        <v>1278</v>
      </c>
      <c r="G412" s="194" t="s">
        <v>156</v>
      </c>
      <c r="H412" s="195">
        <v>232.221</v>
      </c>
      <c r="I412" s="196"/>
      <c r="J412" s="197"/>
      <c r="K412" s="198">
        <f>ROUND(P412*H412,2)</f>
        <v>0</v>
      </c>
      <c r="L412" s="193" t="s">
        <v>157</v>
      </c>
      <c r="M412" s="199"/>
      <c r="N412" s="200" t="s">
        <v>20</v>
      </c>
      <c r="O412" s="185" t="s">
        <v>48</v>
      </c>
      <c r="P412" s="186">
        <f>I412+J412</f>
        <v>0</v>
      </c>
      <c r="Q412" s="186">
        <f>ROUND(I412*H412,2)</f>
        <v>0</v>
      </c>
      <c r="R412" s="186">
        <f>ROUND(J412*H412,2)</f>
        <v>0</v>
      </c>
      <c r="S412" s="59"/>
      <c r="T412" s="187">
        <f>S412*H412</f>
        <v>0</v>
      </c>
      <c r="U412" s="187">
        <v>0.0032</v>
      </c>
      <c r="V412" s="187">
        <f>U412*H412</f>
        <v>0.7431072000000001</v>
      </c>
      <c r="W412" s="187">
        <v>0</v>
      </c>
      <c r="X412" s="188">
        <f>W412*H412</f>
        <v>0</v>
      </c>
      <c r="AR412" s="189" t="s">
        <v>363</v>
      </c>
      <c r="AT412" s="189" t="s">
        <v>184</v>
      </c>
      <c r="AU412" s="189" t="s">
        <v>158</v>
      </c>
      <c r="AY412" s="15" t="s">
        <v>150</v>
      </c>
      <c r="BE412" s="190">
        <f>IF(O412="základní",K412,0)</f>
        <v>0</v>
      </c>
      <c r="BF412" s="190">
        <f>IF(O412="snížená",K412,0)</f>
        <v>0</v>
      </c>
      <c r="BG412" s="190">
        <f>IF(O412="zákl. přenesená",K412,0)</f>
        <v>0</v>
      </c>
      <c r="BH412" s="190">
        <f>IF(O412="sníž. přenesená",K412,0)</f>
        <v>0</v>
      </c>
      <c r="BI412" s="190">
        <f>IF(O412="nulová",K412,0)</f>
        <v>0</v>
      </c>
      <c r="BJ412" s="15" t="s">
        <v>158</v>
      </c>
      <c r="BK412" s="190">
        <f>ROUND(P412*H412,2)</f>
        <v>0</v>
      </c>
      <c r="BL412" s="15" t="s">
        <v>428</v>
      </c>
      <c r="BM412" s="189" t="s">
        <v>1279</v>
      </c>
    </row>
    <row r="413" spans="2:51" s="12" customFormat="1" ht="11.25">
      <c r="B413" s="201"/>
      <c r="C413" s="202"/>
      <c r="D413" s="203" t="s">
        <v>246</v>
      </c>
      <c r="E413" s="202"/>
      <c r="F413" s="204" t="s">
        <v>1280</v>
      </c>
      <c r="G413" s="202"/>
      <c r="H413" s="205">
        <v>232.221</v>
      </c>
      <c r="I413" s="206"/>
      <c r="J413" s="206"/>
      <c r="K413" s="202"/>
      <c r="L413" s="202"/>
      <c r="M413" s="207"/>
      <c r="N413" s="208"/>
      <c r="O413" s="209"/>
      <c r="P413" s="209"/>
      <c r="Q413" s="209"/>
      <c r="R413" s="209"/>
      <c r="S413" s="209"/>
      <c r="T413" s="209"/>
      <c r="U413" s="209"/>
      <c r="V413" s="209"/>
      <c r="W413" s="209"/>
      <c r="X413" s="210"/>
      <c r="AT413" s="211" t="s">
        <v>246</v>
      </c>
      <c r="AU413" s="211" t="s">
        <v>158</v>
      </c>
      <c r="AV413" s="12" t="s">
        <v>158</v>
      </c>
      <c r="AW413" s="12" t="s">
        <v>4</v>
      </c>
      <c r="AX413" s="12" t="s">
        <v>83</v>
      </c>
      <c r="AY413" s="211" t="s">
        <v>150</v>
      </c>
    </row>
    <row r="414" spans="2:65" s="1" customFormat="1" ht="24" customHeight="1">
      <c r="B414" s="31"/>
      <c r="C414" s="177" t="s">
        <v>1281</v>
      </c>
      <c r="D414" s="177" t="s">
        <v>153</v>
      </c>
      <c r="E414" s="178" t="s">
        <v>1282</v>
      </c>
      <c r="F414" s="179" t="s">
        <v>1283</v>
      </c>
      <c r="G414" s="180" t="s">
        <v>240</v>
      </c>
      <c r="H414" s="181">
        <v>207.742</v>
      </c>
      <c r="I414" s="182"/>
      <c r="J414" s="182"/>
      <c r="K414" s="183">
        <f>ROUND(P414*H414,2)</f>
        <v>0</v>
      </c>
      <c r="L414" s="179" t="s">
        <v>157</v>
      </c>
      <c r="M414" s="35"/>
      <c r="N414" s="184" t="s">
        <v>20</v>
      </c>
      <c r="O414" s="185" t="s">
        <v>48</v>
      </c>
      <c r="P414" s="186">
        <f>I414+J414</f>
        <v>0</v>
      </c>
      <c r="Q414" s="186">
        <f>ROUND(I414*H414,2)</f>
        <v>0</v>
      </c>
      <c r="R414" s="186">
        <f>ROUND(J414*H414,2)</f>
        <v>0</v>
      </c>
      <c r="S414" s="59"/>
      <c r="T414" s="187">
        <f>S414*H414</f>
        <v>0</v>
      </c>
      <c r="U414" s="187">
        <v>1E-05</v>
      </c>
      <c r="V414" s="187">
        <f>U414*H414</f>
        <v>0.00207742</v>
      </c>
      <c r="W414" s="187">
        <v>0</v>
      </c>
      <c r="X414" s="188">
        <f>W414*H414</f>
        <v>0</v>
      </c>
      <c r="AR414" s="189" t="s">
        <v>428</v>
      </c>
      <c r="AT414" s="189" t="s">
        <v>153</v>
      </c>
      <c r="AU414" s="189" t="s">
        <v>158</v>
      </c>
      <c r="AY414" s="15" t="s">
        <v>150</v>
      </c>
      <c r="BE414" s="190">
        <f>IF(O414="základní",K414,0)</f>
        <v>0</v>
      </c>
      <c r="BF414" s="190">
        <f>IF(O414="snížená",K414,0)</f>
        <v>0</v>
      </c>
      <c r="BG414" s="190">
        <f>IF(O414="zákl. přenesená",K414,0)</f>
        <v>0</v>
      </c>
      <c r="BH414" s="190">
        <f>IF(O414="sníž. přenesená",K414,0)</f>
        <v>0</v>
      </c>
      <c r="BI414" s="190">
        <f>IF(O414="nulová",K414,0)</f>
        <v>0</v>
      </c>
      <c r="BJ414" s="15" t="s">
        <v>158</v>
      </c>
      <c r="BK414" s="190">
        <f>ROUND(P414*H414,2)</f>
        <v>0</v>
      </c>
      <c r="BL414" s="15" t="s">
        <v>428</v>
      </c>
      <c r="BM414" s="189" t="s">
        <v>1284</v>
      </c>
    </row>
    <row r="415" spans="2:65" s="1" customFormat="1" ht="24" customHeight="1">
      <c r="B415" s="31"/>
      <c r="C415" s="191" t="s">
        <v>1285</v>
      </c>
      <c r="D415" s="191" t="s">
        <v>184</v>
      </c>
      <c r="E415" s="192" t="s">
        <v>1286</v>
      </c>
      <c r="F415" s="193" t="s">
        <v>1287</v>
      </c>
      <c r="G415" s="194" t="s">
        <v>240</v>
      </c>
      <c r="H415" s="195">
        <v>211.897</v>
      </c>
      <c r="I415" s="196"/>
      <c r="J415" s="197"/>
      <c r="K415" s="198">
        <f>ROUND(P415*H415,2)</f>
        <v>0</v>
      </c>
      <c r="L415" s="193" t="s">
        <v>157</v>
      </c>
      <c r="M415" s="199"/>
      <c r="N415" s="200" t="s">
        <v>20</v>
      </c>
      <c r="O415" s="185" t="s">
        <v>48</v>
      </c>
      <c r="P415" s="186">
        <f>I415+J415</f>
        <v>0</v>
      </c>
      <c r="Q415" s="186">
        <f>ROUND(I415*H415,2)</f>
        <v>0</v>
      </c>
      <c r="R415" s="186">
        <f>ROUND(J415*H415,2)</f>
        <v>0</v>
      </c>
      <c r="S415" s="59"/>
      <c r="T415" s="187">
        <f>S415*H415</f>
        <v>0</v>
      </c>
      <c r="U415" s="187">
        <v>0.00022</v>
      </c>
      <c r="V415" s="187">
        <f>U415*H415</f>
        <v>0.04661734</v>
      </c>
      <c r="W415" s="187">
        <v>0</v>
      </c>
      <c r="X415" s="188">
        <f>W415*H415</f>
        <v>0</v>
      </c>
      <c r="AR415" s="189" t="s">
        <v>363</v>
      </c>
      <c r="AT415" s="189" t="s">
        <v>184</v>
      </c>
      <c r="AU415" s="189" t="s">
        <v>158</v>
      </c>
      <c r="AY415" s="15" t="s">
        <v>150</v>
      </c>
      <c r="BE415" s="190">
        <f>IF(O415="základní",K415,0)</f>
        <v>0</v>
      </c>
      <c r="BF415" s="190">
        <f>IF(O415="snížená",K415,0)</f>
        <v>0</v>
      </c>
      <c r="BG415" s="190">
        <f>IF(O415="zákl. přenesená",K415,0)</f>
        <v>0</v>
      </c>
      <c r="BH415" s="190">
        <f>IF(O415="sníž. přenesená",K415,0)</f>
        <v>0</v>
      </c>
      <c r="BI415" s="190">
        <f>IF(O415="nulová",K415,0)</f>
        <v>0</v>
      </c>
      <c r="BJ415" s="15" t="s">
        <v>158</v>
      </c>
      <c r="BK415" s="190">
        <f>ROUND(P415*H415,2)</f>
        <v>0</v>
      </c>
      <c r="BL415" s="15" t="s">
        <v>428</v>
      </c>
      <c r="BM415" s="189" t="s">
        <v>1288</v>
      </c>
    </row>
    <row r="416" spans="2:51" s="12" customFormat="1" ht="11.25">
      <c r="B416" s="201"/>
      <c r="C416" s="202"/>
      <c r="D416" s="203" t="s">
        <v>246</v>
      </c>
      <c r="E416" s="202"/>
      <c r="F416" s="204" t="s">
        <v>1289</v>
      </c>
      <c r="G416" s="202"/>
      <c r="H416" s="205">
        <v>211.897</v>
      </c>
      <c r="I416" s="206"/>
      <c r="J416" s="206"/>
      <c r="K416" s="202"/>
      <c r="L416" s="202"/>
      <c r="M416" s="207"/>
      <c r="N416" s="208"/>
      <c r="O416" s="209"/>
      <c r="P416" s="209"/>
      <c r="Q416" s="209"/>
      <c r="R416" s="209"/>
      <c r="S416" s="209"/>
      <c r="T416" s="209"/>
      <c r="U416" s="209"/>
      <c r="V416" s="209"/>
      <c r="W416" s="209"/>
      <c r="X416" s="210"/>
      <c r="AT416" s="211" t="s">
        <v>246</v>
      </c>
      <c r="AU416" s="211" t="s">
        <v>158</v>
      </c>
      <c r="AV416" s="12" t="s">
        <v>158</v>
      </c>
      <c r="AW416" s="12" t="s">
        <v>4</v>
      </c>
      <c r="AX416" s="12" t="s">
        <v>83</v>
      </c>
      <c r="AY416" s="211" t="s">
        <v>150</v>
      </c>
    </row>
    <row r="417" spans="2:65" s="1" customFormat="1" ht="24" customHeight="1">
      <c r="B417" s="31"/>
      <c r="C417" s="177" t="s">
        <v>1290</v>
      </c>
      <c r="D417" s="177" t="s">
        <v>153</v>
      </c>
      <c r="E417" s="178" t="s">
        <v>1291</v>
      </c>
      <c r="F417" s="179" t="s">
        <v>1292</v>
      </c>
      <c r="G417" s="180" t="s">
        <v>156</v>
      </c>
      <c r="H417" s="181">
        <v>211.11</v>
      </c>
      <c r="I417" s="182"/>
      <c r="J417" s="182"/>
      <c r="K417" s="183">
        <f>ROUND(P417*H417,2)</f>
        <v>0</v>
      </c>
      <c r="L417" s="179" t="s">
        <v>157</v>
      </c>
      <c r="M417" s="35"/>
      <c r="N417" s="184" t="s">
        <v>20</v>
      </c>
      <c r="O417" s="185" t="s">
        <v>48</v>
      </c>
      <c r="P417" s="186">
        <f>I417+J417</f>
        <v>0</v>
      </c>
      <c r="Q417" s="186">
        <f>ROUND(I417*H417,2)</f>
        <v>0</v>
      </c>
      <c r="R417" s="186">
        <f>ROUND(J417*H417,2)</f>
        <v>0</v>
      </c>
      <c r="S417" s="59"/>
      <c r="T417" s="187">
        <f>S417*H417</f>
        <v>0</v>
      </c>
      <c r="U417" s="187">
        <v>0</v>
      </c>
      <c r="V417" s="187">
        <f>U417*H417</f>
        <v>0</v>
      </c>
      <c r="W417" s="187">
        <v>0</v>
      </c>
      <c r="X417" s="188">
        <f>W417*H417</f>
        <v>0</v>
      </c>
      <c r="AR417" s="189" t="s">
        <v>428</v>
      </c>
      <c r="AT417" s="189" t="s">
        <v>153</v>
      </c>
      <c r="AU417" s="189" t="s">
        <v>158</v>
      </c>
      <c r="AY417" s="15" t="s">
        <v>150</v>
      </c>
      <c r="BE417" s="190">
        <f>IF(O417="základní",K417,0)</f>
        <v>0</v>
      </c>
      <c r="BF417" s="190">
        <f>IF(O417="snížená",K417,0)</f>
        <v>0</v>
      </c>
      <c r="BG417" s="190">
        <f>IF(O417="zákl. přenesená",K417,0)</f>
        <v>0</v>
      </c>
      <c r="BH417" s="190">
        <f>IF(O417="sníž. přenesená",K417,0)</f>
        <v>0</v>
      </c>
      <c r="BI417" s="190">
        <f>IF(O417="nulová",K417,0)</f>
        <v>0</v>
      </c>
      <c r="BJ417" s="15" t="s">
        <v>158</v>
      </c>
      <c r="BK417" s="190">
        <f>ROUND(P417*H417,2)</f>
        <v>0</v>
      </c>
      <c r="BL417" s="15" t="s">
        <v>428</v>
      </c>
      <c r="BM417" s="189" t="s">
        <v>1293</v>
      </c>
    </row>
    <row r="418" spans="2:65" s="1" customFormat="1" ht="24" customHeight="1">
      <c r="B418" s="31"/>
      <c r="C418" s="177" t="s">
        <v>1294</v>
      </c>
      <c r="D418" s="177" t="s">
        <v>153</v>
      </c>
      <c r="E418" s="178" t="s">
        <v>1295</v>
      </c>
      <c r="F418" s="179" t="s">
        <v>1296</v>
      </c>
      <c r="G418" s="180" t="s">
        <v>187</v>
      </c>
      <c r="H418" s="181">
        <v>0.855</v>
      </c>
      <c r="I418" s="182"/>
      <c r="J418" s="182"/>
      <c r="K418" s="183">
        <f>ROUND(P418*H418,2)</f>
        <v>0</v>
      </c>
      <c r="L418" s="179" t="s">
        <v>157</v>
      </c>
      <c r="M418" s="35"/>
      <c r="N418" s="184" t="s">
        <v>20</v>
      </c>
      <c r="O418" s="185" t="s">
        <v>48</v>
      </c>
      <c r="P418" s="186">
        <f>I418+J418</f>
        <v>0</v>
      </c>
      <c r="Q418" s="186">
        <f>ROUND(I418*H418,2)</f>
        <v>0</v>
      </c>
      <c r="R418" s="186">
        <f>ROUND(J418*H418,2)</f>
        <v>0</v>
      </c>
      <c r="S418" s="59"/>
      <c r="T418" s="187">
        <f>S418*H418</f>
        <v>0</v>
      </c>
      <c r="U418" s="187">
        <v>0</v>
      </c>
      <c r="V418" s="187">
        <f>U418*H418</f>
        <v>0</v>
      </c>
      <c r="W418" s="187">
        <v>0</v>
      </c>
      <c r="X418" s="188">
        <f>W418*H418</f>
        <v>0</v>
      </c>
      <c r="AR418" s="189" t="s">
        <v>428</v>
      </c>
      <c r="AT418" s="189" t="s">
        <v>153</v>
      </c>
      <c r="AU418" s="189" t="s">
        <v>158</v>
      </c>
      <c r="AY418" s="15" t="s">
        <v>150</v>
      </c>
      <c r="BE418" s="190">
        <f>IF(O418="základní",K418,0)</f>
        <v>0</v>
      </c>
      <c r="BF418" s="190">
        <f>IF(O418="snížená",K418,0)</f>
        <v>0</v>
      </c>
      <c r="BG418" s="190">
        <f>IF(O418="zákl. přenesená",K418,0)</f>
        <v>0</v>
      </c>
      <c r="BH418" s="190">
        <f>IF(O418="sníž. přenesená",K418,0)</f>
        <v>0</v>
      </c>
      <c r="BI418" s="190">
        <f>IF(O418="nulová",K418,0)</f>
        <v>0</v>
      </c>
      <c r="BJ418" s="15" t="s">
        <v>158</v>
      </c>
      <c r="BK418" s="190">
        <f>ROUND(P418*H418,2)</f>
        <v>0</v>
      </c>
      <c r="BL418" s="15" t="s">
        <v>428</v>
      </c>
      <c r="BM418" s="189" t="s">
        <v>1297</v>
      </c>
    </row>
    <row r="419" spans="2:63" s="11" customFormat="1" ht="22.9" customHeight="1">
      <c r="B419" s="160"/>
      <c r="C419" s="161"/>
      <c r="D419" s="162" t="s">
        <v>77</v>
      </c>
      <c r="E419" s="175" t="s">
        <v>1298</v>
      </c>
      <c r="F419" s="175" t="s">
        <v>1299</v>
      </c>
      <c r="G419" s="161"/>
      <c r="H419" s="161"/>
      <c r="I419" s="164"/>
      <c r="J419" s="164"/>
      <c r="K419" s="176">
        <f>BK419</f>
        <v>0</v>
      </c>
      <c r="L419" s="161"/>
      <c r="M419" s="166"/>
      <c r="N419" s="167"/>
      <c r="O419" s="168"/>
      <c r="P419" s="168"/>
      <c r="Q419" s="169">
        <f>SUM(Q420:Q430)</f>
        <v>0</v>
      </c>
      <c r="R419" s="169">
        <f>SUM(R420:R430)</f>
        <v>0</v>
      </c>
      <c r="S419" s="168"/>
      <c r="T419" s="170">
        <f>SUM(T420:T430)</f>
        <v>0</v>
      </c>
      <c r="U419" s="168"/>
      <c r="V419" s="170">
        <f>SUM(V420:V430)</f>
        <v>3.0193</v>
      </c>
      <c r="W419" s="168"/>
      <c r="X419" s="171">
        <f>SUM(X420:X430)</f>
        <v>0.13999999999999999</v>
      </c>
      <c r="AR419" s="172" t="s">
        <v>158</v>
      </c>
      <c r="AT419" s="173" t="s">
        <v>77</v>
      </c>
      <c r="AU419" s="173" t="s">
        <v>83</v>
      </c>
      <c r="AY419" s="172" t="s">
        <v>150</v>
      </c>
      <c r="BK419" s="174">
        <f>SUM(BK420:BK430)</f>
        <v>0</v>
      </c>
    </row>
    <row r="420" spans="2:65" s="1" customFormat="1" ht="24" customHeight="1">
      <c r="B420" s="31"/>
      <c r="C420" s="177" t="s">
        <v>1300</v>
      </c>
      <c r="D420" s="177" t="s">
        <v>153</v>
      </c>
      <c r="E420" s="178" t="s">
        <v>1301</v>
      </c>
      <c r="F420" s="179" t="s">
        <v>1302</v>
      </c>
      <c r="G420" s="180" t="s">
        <v>156</v>
      </c>
      <c r="H420" s="181">
        <v>110</v>
      </c>
      <c r="I420" s="182"/>
      <c r="J420" s="182"/>
      <c r="K420" s="183">
        <f>ROUND(P420*H420,2)</f>
        <v>0</v>
      </c>
      <c r="L420" s="179" t="s">
        <v>157</v>
      </c>
      <c r="M420" s="35"/>
      <c r="N420" s="184" t="s">
        <v>20</v>
      </c>
      <c r="O420" s="185" t="s">
        <v>48</v>
      </c>
      <c r="P420" s="186">
        <f>I420+J420</f>
        <v>0</v>
      </c>
      <c r="Q420" s="186">
        <f>ROUND(I420*H420,2)</f>
        <v>0</v>
      </c>
      <c r="R420" s="186">
        <f>ROUND(J420*H420,2)</f>
        <v>0</v>
      </c>
      <c r="S420" s="59"/>
      <c r="T420" s="187">
        <f>S420*H420</f>
        <v>0</v>
      </c>
      <c r="U420" s="187">
        <v>0</v>
      </c>
      <c r="V420" s="187">
        <f>U420*H420</f>
        <v>0</v>
      </c>
      <c r="W420" s="187">
        <v>0</v>
      </c>
      <c r="X420" s="188">
        <f>W420*H420</f>
        <v>0</v>
      </c>
      <c r="AR420" s="189" t="s">
        <v>428</v>
      </c>
      <c r="AT420" s="189" t="s">
        <v>153</v>
      </c>
      <c r="AU420" s="189" t="s">
        <v>158</v>
      </c>
      <c r="AY420" s="15" t="s">
        <v>150</v>
      </c>
      <c r="BE420" s="190">
        <f>IF(O420="základní",K420,0)</f>
        <v>0</v>
      </c>
      <c r="BF420" s="190">
        <f>IF(O420="snížená",K420,0)</f>
        <v>0</v>
      </c>
      <c r="BG420" s="190">
        <f>IF(O420="zákl. přenesená",K420,0)</f>
        <v>0</v>
      </c>
      <c r="BH420" s="190">
        <f>IF(O420="sníž. přenesená",K420,0)</f>
        <v>0</v>
      </c>
      <c r="BI420" s="190">
        <f>IF(O420="nulová",K420,0)</f>
        <v>0</v>
      </c>
      <c r="BJ420" s="15" t="s">
        <v>158</v>
      </c>
      <c r="BK420" s="190">
        <f>ROUND(P420*H420,2)</f>
        <v>0</v>
      </c>
      <c r="BL420" s="15" t="s">
        <v>428</v>
      </c>
      <c r="BM420" s="189" t="s">
        <v>1303</v>
      </c>
    </row>
    <row r="421" spans="2:65" s="1" customFormat="1" ht="24" customHeight="1">
      <c r="B421" s="31"/>
      <c r="C421" s="177" t="s">
        <v>1304</v>
      </c>
      <c r="D421" s="177" t="s">
        <v>153</v>
      </c>
      <c r="E421" s="178" t="s">
        <v>1305</v>
      </c>
      <c r="F421" s="179" t="s">
        <v>1306</v>
      </c>
      <c r="G421" s="180" t="s">
        <v>156</v>
      </c>
      <c r="H421" s="181">
        <v>110</v>
      </c>
      <c r="I421" s="182"/>
      <c r="J421" s="182"/>
      <c r="K421" s="183">
        <f>ROUND(P421*H421,2)</f>
        <v>0</v>
      </c>
      <c r="L421" s="179" t="s">
        <v>157</v>
      </c>
      <c r="M421" s="35"/>
      <c r="N421" s="184" t="s">
        <v>20</v>
      </c>
      <c r="O421" s="185" t="s">
        <v>48</v>
      </c>
      <c r="P421" s="186">
        <f>I421+J421</f>
        <v>0</v>
      </c>
      <c r="Q421" s="186">
        <f>ROUND(I421*H421,2)</f>
        <v>0</v>
      </c>
      <c r="R421" s="186">
        <f>ROUND(J421*H421,2)</f>
        <v>0</v>
      </c>
      <c r="S421" s="59"/>
      <c r="T421" s="187">
        <f>S421*H421</f>
        <v>0</v>
      </c>
      <c r="U421" s="187">
        <v>0.0003</v>
      </c>
      <c r="V421" s="187">
        <f>U421*H421</f>
        <v>0.032999999999999995</v>
      </c>
      <c r="W421" s="187">
        <v>0</v>
      </c>
      <c r="X421" s="188">
        <f>W421*H421</f>
        <v>0</v>
      </c>
      <c r="AR421" s="189" t="s">
        <v>428</v>
      </c>
      <c r="AT421" s="189" t="s">
        <v>153</v>
      </c>
      <c r="AU421" s="189" t="s">
        <v>158</v>
      </c>
      <c r="AY421" s="15" t="s">
        <v>150</v>
      </c>
      <c r="BE421" s="190">
        <f>IF(O421="základní",K421,0)</f>
        <v>0</v>
      </c>
      <c r="BF421" s="190">
        <f>IF(O421="snížená",K421,0)</f>
        <v>0</v>
      </c>
      <c r="BG421" s="190">
        <f>IF(O421="zákl. přenesená",K421,0)</f>
        <v>0</v>
      </c>
      <c r="BH421" s="190">
        <f>IF(O421="sníž. přenesená",K421,0)</f>
        <v>0</v>
      </c>
      <c r="BI421" s="190">
        <f>IF(O421="nulová",K421,0)</f>
        <v>0</v>
      </c>
      <c r="BJ421" s="15" t="s">
        <v>158</v>
      </c>
      <c r="BK421" s="190">
        <f>ROUND(P421*H421,2)</f>
        <v>0</v>
      </c>
      <c r="BL421" s="15" t="s">
        <v>428</v>
      </c>
      <c r="BM421" s="189" t="s">
        <v>1307</v>
      </c>
    </row>
    <row r="422" spans="2:65" s="1" customFormat="1" ht="24" customHeight="1">
      <c r="B422" s="31"/>
      <c r="C422" s="177" t="s">
        <v>1308</v>
      </c>
      <c r="D422" s="177" t="s">
        <v>153</v>
      </c>
      <c r="E422" s="178" t="s">
        <v>1309</v>
      </c>
      <c r="F422" s="179" t="s">
        <v>1310</v>
      </c>
      <c r="G422" s="180" t="s">
        <v>181</v>
      </c>
      <c r="H422" s="181">
        <v>200</v>
      </c>
      <c r="I422" s="182"/>
      <c r="J422" s="182"/>
      <c r="K422" s="183">
        <f>ROUND(P422*H422,2)</f>
        <v>0</v>
      </c>
      <c r="L422" s="179" t="s">
        <v>157</v>
      </c>
      <c r="M422" s="35"/>
      <c r="N422" s="184" t="s">
        <v>20</v>
      </c>
      <c r="O422" s="185" t="s">
        <v>48</v>
      </c>
      <c r="P422" s="186">
        <f>I422+J422</f>
        <v>0</v>
      </c>
      <c r="Q422" s="186">
        <f>ROUND(I422*H422,2)</f>
        <v>0</v>
      </c>
      <c r="R422" s="186">
        <f>ROUND(J422*H422,2)</f>
        <v>0</v>
      </c>
      <c r="S422" s="59"/>
      <c r="T422" s="187">
        <f>S422*H422</f>
        <v>0</v>
      </c>
      <c r="U422" s="187">
        <v>0.00012</v>
      </c>
      <c r="V422" s="187">
        <f>U422*H422</f>
        <v>0.024</v>
      </c>
      <c r="W422" s="187">
        <v>0.0007</v>
      </c>
      <c r="X422" s="188">
        <f>W422*H422</f>
        <v>0.13999999999999999</v>
      </c>
      <c r="AR422" s="189" t="s">
        <v>428</v>
      </c>
      <c r="AT422" s="189" t="s">
        <v>153</v>
      </c>
      <c r="AU422" s="189" t="s">
        <v>158</v>
      </c>
      <c r="AY422" s="15" t="s">
        <v>150</v>
      </c>
      <c r="BE422" s="190">
        <f>IF(O422="základní",K422,0)</f>
        <v>0</v>
      </c>
      <c r="BF422" s="190">
        <f>IF(O422="snížená",K422,0)</f>
        <v>0</v>
      </c>
      <c r="BG422" s="190">
        <f>IF(O422="zákl. přenesená",K422,0)</f>
        <v>0</v>
      </c>
      <c r="BH422" s="190">
        <f>IF(O422="sníž. přenesená",K422,0)</f>
        <v>0</v>
      </c>
      <c r="BI422" s="190">
        <f>IF(O422="nulová",K422,0)</f>
        <v>0</v>
      </c>
      <c r="BJ422" s="15" t="s">
        <v>158</v>
      </c>
      <c r="BK422" s="190">
        <f>ROUND(P422*H422,2)</f>
        <v>0</v>
      </c>
      <c r="BL422" s="15" t="s">
        <v>428</v>
      </c>
      <c r="BM422" s="189" t="s">
        <v>1311</v>
      </c>
    </row>
    <row r="423" spans="2:65" s="1" customFormat="1" ht="24" customHeight="1">
      <c r="B423" s="31"/>
      <c r="C423" s="191" t="s">
        <v>1312</v>
      </c>
      <c r="D423" s="191" t="s">
        <v>184</v>
      </c>
      <c r="E423" s="192" t="s">
        <v>1313</v>
      </c>
      <c r="F423" s="193" t="s">
        <v>1314</v>
      </c>
      <c r="G423" s="194" t="s">
        <v>156</v>
      </c>
      <c r="H423" s="195">
        <v>220</v>
      </c>
      <c r="I423" s="196"/>
      <c r="J423" s="197"/>
      <c r="K423" s="198">
        <f>ROUND(P423*H423,2)</f>
        <v>0</v>
      </c>
      <c r="L423" s="193" t="s">
        <v>157</v>
      </c>
      <c r="M423" s="199"/>
      <c r="N423" s="200" t="s">
        <v>20</v>
      </c>
      <c r="O423" s="185" t="s">
        <v>48</v>
      </c>
      <c r="P423" s="186">
        <f>I423+J423</f>
        <v>0</v>
      </c>
      <c r="Q423" s="186">
        <f>ROUND(I423*H423,2)</f>
        <v>0</v>
      </c>
      <c r="R423" s="186">
        <f>ROUND(J423*H423,2)</f>
        <v>0</v>
      </c>
      <c r="S423" s="59"/>
      <c r="T423" s="187">
        <f>S423*H423</f>
        <v>0</v>
      </c>
      <c r="U423" s="187">
        <v>0.0098</v>
      </c>
      <c r="V423" s="187">
        <f>U423*H423</f>
        <v>2.156</v>
      </c>
      <c r="W423" s="187">
        <v>0</v>
      </c>
      <c r="X423" s="188">
        <f>W423*H423</f>
        <v>0</v>
      </c>
      <c r="AR423" s="189" t="s">
        <v>363</v>
      </c>
      <c r="AT423" s="189" t="s">
        <v>184</v>
      </c>
      <c r="AU423" s="189" t="s">
        <v>158</v>
      </c>
      <c r="AY423" s="15" t="s">
        <v>150</v>
      </c>
      <c r="BE423" s="190">
        <f>IF(O423="základní",K423,0)</f>
        <v>0</v>
      </c>
      <c r="BF423" s="190">
        <f>IF(O423="snížená",K423,0)</f>
        <v>0</v>
      </c>
      <c r="BG423" s="190">
        <f>IF(O423="zákl. přenesená",K423,0)</f>
        <v>0</v>
      </c>
      <c r="BH423" s="190">
        <f>IF(O423="sníž. přenesená",K423,0)</f>
        <v>0</v>
      </c>
      <c r="BI423" s="190">
        <f>IF(O423="nulová",K423,0)</f>
        <v>0</v>
      </c>
      <c r="BJ423" s="15" t="s">
        <v>158</v>
      </c>
      <c r="BK423" s="190">
        <f>ROUND(P423*H423,2)</f>
        <v>0</v>
      </c>
      <c r="BL423" s="15" t="s">
        <v>428</v>
      </c>
      <c r="BM423" s="189" t="s">
        <v>1315</v>
      </c>
    </row>
    <row r="424" spans="2:51" s="12" customFormat="1" ht="11.25">
      <c r="B424" s="201"/>
      <c r="C424" s="202"/>
      <c r="D424" s="203" t="s">
        <v>246</v>
      </c>
      <c r="E424" s="202"/>
      <c r="F424" s="204" t="s">
        <v>1316</v>
      </c>
      <c r="G424" s="202"/>
      <c r="H424" s="205">
        <v>220</v>
      </c>
      <c r="I424" s="206"/>
      <c r="J424" s="206"/>
      <c r="K424" s="202"/>
      <c r="L424" s="202"/>
      <c r="M424" s="207"/>
      <c r="N424" s="208"/>
      <c r="O424" s="209"/>
      <c r="P424" s="209"/>
      <c r="Q424" s="209"/>
      <c r="R424" s="209"/>
      <c r="S424" s="209"/>
      <c r="T424" s="209"/>
      <c r="U424" s="209"/>
      <c r="V424" s="209"/>
      <c r="W424" s="209"/>
      <c r="X424" s="210"/>
      <c r="AT424" s="211" t="s">
        <v>246</v>
      </c>
      <c r="AU424" s="211" t="s">
        <v>158</v>
      </c>
      <c r="AV424" s="12" t="s">
        <v>158</v>
      </c>
      <c r="AW424" s="12" t="s">
        <v>4</v>
      </c>
      <c r="AX424" s="12" t="s">
        <v>83</v>
      </c>
      <c r="AY424" s="211" t="s">
        <v>150</v>
      </c>
    </row>
    <row r="425" spans="2:65" s="1" customFormat="1" ht="24" customHeight="1">
      <c r="B425" s="31"/>
      <c r="C425" s="177" t="s">
        <v>1317</v>
      </c>
      <c r="D425" s="177" t="s">
        <v>153</v>
      </c>
      <c r="E425" s="178" t="s">
        <v>1318</v>
      </c>
      <c r="F425" s="179" t="s">
        <v>1319</v>
      </c>
      <c r="G425" s="180" t="s">
        <v>156</v>
      </c>
      <c r="H425" s="181">
        <v>110</v>
      </c>
      <c r="I425" s="182"/>
      <c r="J425" s="182"/>
      <c r="K425" s="183">
        <f aca="true" t="shared" si="183" ref="K425:K430">ROUND(P425*H425,2)</f>
        <v>0</v>
      </c>
      <c r="L425" s="179" t="s">
        <v>157</v>
      </c>
      <c r="M425" s="35"/>
      <c r="N425" s="184" t="s">
        <v>20</v>
      </c>
      <c r="O425" s="185" t="s">
        <v>48</v>
      </c>
      <c r="P425" s="186">
        <f aca="true" t="shared" si="184" ref="P425:P430">I425+J425</f>
        <v>0</v>
      </c>
      <c r="Q425" s="186">
        <f aca="true" t="shared" si="185" ref="Q425:Q430">ROUND(I425*H425,2)</f>
        <v>0</v>
      </c>
      <c r="R425" s="186">
        <f aca="true" t="shared" si="186" ref="R425:R430">ROUND(J425*H425,2)</f>
        <v>0</v>
      </c>
      <c r="S425" s="59"/>
      <c r="T425" s="187">
        <f aca="true" t="shared" si="187" ref="T425:T430">S425*H425</f>
        <v>0</v>
      </c>
      <c r="U425" s="187">
        <v>0.0073</v>
      </c>
      <c r="V425" s="187">
        <f aca="true" t="shared" si="188" ref="V425:V430">U425*H425</f>
        <v>0.803</v>
      </c>
      <c r="W425" s="187">
        <v>0</v>
      </c>
      <c r="X425" s="188">
        <f aca="true" t="shared" si="189" ref="X425:X430">W425*H425</f>
        <v>0</v>
      </c>
      <c r="AR425" s="189" t="s">
        <v>428</v>
      </c>
      <c r="AT425" s="189" t="s">
        <v>153</v>
      </c>
      <c r="AU425" s="189" t="s">
        <v>158</v>
      </c>
      <c r="AY425" s="15" t="s">
        <v>150</v>
      </c>
      <c r="BE425" s="190">
        <f aca="true" t="shared" si="190" ref="BE425:BE430">IF(O425="základní",K425,0)</f>
        <v>0</v>
      </c>
      <c r="BF425" s="190">
        <f aca="true" t="shared" si="191" ref="BF425:BF430">IF(O425="snížená",K425,0)</f>
        <v>0</v>
      </c>
      <c r="BG425" s="190">
        <f aca="true" t="shared" si="192" ref="BG425:BG430">IF(O425="zákl. přenesená",K425,0)</f>
        <v>0</v>
      </c>
      <c r="BH425" s="190">
        <f aca="true" t="shared" si="193" ref="BH425:BH430">IF(O425="sníž. přenesená",K425,0)</f>
        <v>0</v>
      </c>
      <c r="BI425" s="190">
        <f aca="true" t="shared" si="194" ref="BI425:BI430">IF(O425="nulová",K425,0)</f>
        <v>0</v>
      </c>
      <c r="BJ425" s="15" t="s">
        <v>158</v>
      </c>
      <c r="BK425" s="190">
        <f aca="true" t="shared" si="195" ref="BK425:BK430">ROUND(P425*H425,2)</f>
        <v>0</v>
      </c>
      <c r="BL425" s="15" t="s">
        <v>428</v>
      </c>
      <c r="BM425" s="189" t="s">
        <v>1320</v>
      </c>
    </row>
    <row r="426" spans="2:65" s="1" customFormat="1" ht="16.5" customHeight="1">
      <c r="B426" s="31"/>
      <c r="C426" s="191" t="s">
        <v>1321</v>
      </c>
      <c r="D426" s="191" t="s">
        <v>184</v>
      </c>
      <c r="E426" s="192" t="s">
        <v>1318</v>
      </c>
      <c r="F426" s="193" t="s">
        <v>1322</v>
      </c>
      <c r="G426" s="194" t="s">
        <v>156</v>
      </c>
      <c r="H426" s="195">
        <v>110</v>
      </c>
      <c r="I426" s="196"/>
      <c r="J426" s="197"/>
      <c r="K426" s="198">
        <f t="shared" si="183"/>
        <v>0</v>
      </c>
      <c r="L426" s="193" t="s">
        <v>20</v>
      </c>
      <c r="M426" s="199"/>
      <c r="N426" s="200" t="s">
        <v>20</v>
      </c>
      <c r="O426" s="185" t="s">
        <v>48</v>
      </c>
      <c r="P426" s="186">
        <f t="shared" si="184"/>
        <v>0</v>
      </c>
      <c r="Q426" s="186">
        <f t="shared" si="185"/>
        <v>0</v>
      </c>
      <c r="R426" s="186">
        <f t="shared" si="186"/>
        <v>0</v>
      </c>
      <c r="S426" s="59"/>
      <c r="T426" s="187">
        <f t="shared" si="187"/>
        <v>0</v>
      </c>
      <c r="U426" s="187">
        <v>0</v>
      </c>
      <c r="V426" s="187">
        <f t="shared" si="188"/>
        <v>0</v>
      </c>
      <c r="W426" s="187">
        <v>0</v>
      </c>
      <c r="X426" s="188">
        <f t="shared" si="189"/>
        <v>0</v>
      </c>
      <c r="AR426" s="189" t="s">
        <v>363</v>
      </c>
      <c r="AT426" s="189" t="s">
        <v>184</v>
      </c>
      <c r="AU426" s="189" t="s">
        <v>158</v>
      </c>
      <c r="AY426" s="15" t="s">
        <v>150</v>
      </c>
      <c r="BE426" s="190">
        <f t="shared" si="190"/>
        <v>0</v>
      </c>
      <c r="BF426" s="190">
        <f t="shared" si="191"/>
        <v>0</v>
      </c>
      <c r="BG426" s="190">
        <f t="shared" si="192"/>
        <v>0</v>
      </c>
      <c r="BH426" s="190">
        <f t="shared" si="193"/>
        <v>0</v>
      </c>
      <c r="BI426" s="190">
        <f t="shared" si="194"/>
        <v>0</v>
      </c>
      <c r="BJ426" s="15" t="s">
        <v>158</v>
      </c>
      <c r="BK426" s="190">
        <f t="shared" si="195"/>
        <v>0</v>
      </c>
      <c r="BL426" s="15" t="s">
        <v>428</v>
      </c>
      <c r="BM426" s="189" t="s">
        <v>1323</v>
      </c>
    </row>
    <row r="427" spans="2:65" s="1" customFormat="1" ht="24" customHeight="1">
      <c r="B427" s="31"/>
      <c r="C427" s="177" t="s">
        <v>1324</v>
      </c>
      <c r="D427" s="177" t="s">
        <v>153</v>
      </c>
      <c r="E427" s="178" t="s">
        <v>1325</v>
      </c>
      <c r="F427" s="179" t="s">
        <v>1326</v>
      </c>
      <c r="G427" s="180" t="s">
        <v>240</v>
      </c>
      <c r="H427" s="181">
        <v>110</v>
      </c>
      <c r="I427" s="182"/>
      <c r="J427" s="182"/>
      <c r="K427" s="183">
        <f t="shared" si="183"/>
        <v>0</v>
      </c>
      <c r="L427" s="179" t="s">
        <v>157</v>
      </c>
      <c r="M427" s="35"/>
      <c r="N427" s="184" t="s">
        <v>20</v>
      </c>
      <c r="O427" s="185" t="s">
        <v>48</v>
      </c>
      <c r="P427" s="186">
        <f t="shared" si="184"/>
        <v>0</v>
      </c>
      <c r="Q427" s="186">
        <f t="shared" si="185"/>
        <v>0</v>
      </c>
      <c r="R427" s="186">
        <f t="shared" si="186"/>
        <v>0</v>
      </c>
      <c r="S427" s="59"/>
      <c r="T427" s="187">
        <f t="shared" si="187"/>
        <v>0</v>
      </c>
      <c r="U427" s="187">
        <v>3E-05</v>
      </c>
      <c r="V427" s="187">
        <f t="shared" si="188"/>
        <v>0.0033</v>
      </c>
      <c r="W427" s="187">
        <v>0</v>
      </c>
      <c r="X427" s="188">
        <f t="shared" si="189"/>
        <v>0</v>
      </c>
      <c r="AR427" s="189" t="s">
        <v>428</v>
      </c>
      <c r="AT427" s="189" t="s">
        <v>153</v>
      </c>
      <c r="AU427" s="189" t="s">
        <v>158</v>
      </c>
      <c r="AY427" s="15" t="s">
        <v>150</v>
      </c>
      <c r="BE427" s="190">
        <f t="shared" si="190"/>
        <v>0</v>
      </c>
      <c r="BF427" s="190">
        <f t="shared" si="191"/>
        <v>0</v>
      </c>
      <c r="BG427" s="190">
        <f t="shared" si="192"/>
        <v>0</v>
      </c>
      <c r="BH427" s="190">
        <f t="shared" si="193"/>
        <v>0</v>
      </c>
      <c r="BI427" s="190">
        <f t="shared" si="194"/>
        <v>0</v>
      </c>
      <c r="BJ427" s="15" t="s">
        <v>158</v>
      </c>
      <c r="BK427" s="190">
        <f t="shared" si="195"/>
        <v>0</v>
      </c>
      <c r="BL427" s="15" t="s">
        <v>428</v>
      </c>
      <c r="BM427" s="189" t="s">
        <v>1327</v>
      </c>
    </row>
    <row r="428" spans="2:65" s="1" customFormat="1" ht="24" customHeight="1">
      <c r="B428" s="31"/>
      <c r="C428" s="177" t="s">
        <v>1328</v>
      </c>
      <c r="D428" s="177" t="s">
        <v>153</v>
      </c>
      <c r="E428" s="178" t="s">
        <v>1329</v>
      </c>
      <c r="F428" s="179" t="s">
        <v>1330</v>
      </c>
      <c r="G428" s="180" t="s">
        <v>181</v>
      </c>
      <c r="H428" s="181">
        <v>48</v>
      </c>
      <c r="I428" s="182"/>
      <c r="J428" s="182"/>
      <c r="K428" s="183">
        <f t="shared" si="183"/>
        <v>0</v>
      </c>
      <c r="L428" s="179" t="s">
        <v>157</v>
      </c>
      <c r="M428" s="35"/>
      <c r="N428" s="184" t="s">
        <v>20</v>
      </c>
      <c r="O428" s="185" t="s">
        <v>48</v>
      </c>
      <c r="P428" s="186">
        <f t="shared" si="184"/>
        <v>0</v>
      </c>
      <c r="Q428" s="186">
        <f t="shared" si="185"/>
        <v>0</v>
      </c>
      <c r="R428" s="186">
        <f t="shared" si="186"/>
        <v>0</v>
      </c>
      <c r="S428" s="59"/>
      <c r="T428" s="187">
        <f t="shared" si="187"/>
        <v>0</v>
      </c>
      <c r="U428" s="187">
        <v>0</v>
      </c>
      <c r="V428" s="187">
        <f t="shared" si="188"/>
        <v>0</v>
      </c>
      <c r="W428" s="187">
        <v>0</v>
      </c>
      <c r="X428" s="188">
        <f t="shared" si="189"/>
        <v>0</v>
      </c>
      <c r="AR428" s="189" t="s">
        <v>428</v>
      </c>
      <c r="AT428" s="189" t="s">
        <v>153</v>
      </c>
      <c r="AU428" s="189" t="s">
        <v>158</v>
      </c>
      <c r="AY428" s="15" t="s">
        <v>150</v>
      </c>
      <c r="BE428" s="190">
        <f t="shared" si="190"/>
        <v>0</v>
      </c>
      <c r="BF428" s="190">
        <f t="shared" si="191"/>
        <v>0</v>
      </c>
      <c r="BG428" s="190">
        <f t="shared" si="192"/>
        <v>0</v>
      </c>
      <c r="BH428" s="190">
        <f t="shared" si="193"/>
        <v>0</v>
      </c>
      <c r="BI428" s="190">
        <f t="shared" si="194"/>
        <v>0</v>
      </c>
      <c r="BJ428" s="15" t="s">
        <v>158</v>
      </c>
      <c r="BK428" s="190">
        <f t="shared" si="195"/>
        <v>0</v>
      </c>
      <c r="BL428" s="15" t="s">
        <v>428</v>
      </c>
      <c r="BM428" s="189" t="s">
        <v>1331</v>
      </c>
    </row>
    <row r="429" spans="2:65" s="1" customFormat="1" ht="24" customHeight="1">
      <c r="B429" s="31"/>
      <c r="C429" s="177" t="s">
        <v>1332</v>
      </c>
      <c r="D429" s="177" t="s">
        <v>153</v>
      </c>
      <c r="E429" s="178" t="s">
        <v>1333</v>
      </c>
      <c r="F429" s="179" t="s">
        <v>1334</v>
      </c>
      <c r="G429" s="180" t="s">
        <v>181</v>
      </c>
      <c r="H429" s="181">
        <v>18</v>
      </c>
      <c r="I429" s="182"/>
      <c r="J429" s="182"/>
      <c r="K429" s="183">
        <f t="shared" si="183"/>
        <v>0</v>
      </c>
      <c r="L429" s="179" t="s">
        <v>157</v>
      </c>
      <c r="M429" s="35"/>
      <c r="N429" s="184" t="s">
        <v>20</v>
      </c>
      <c r="O429" s="185" t="s">
        <v>48</v>
      </c>
      <c r="P429" s="186">
        <f t="shared" si="184"/>
        <v>0</v>
      </c>
      <c r="Q429" s="186">
        <f t="shared" si="185"/>
        <v>0</v>
      </c>
      <c r="R429" s="186">
        <f t="shared" si="186"/>
        <v>0</v>
      </c>
      <c r="S429" s="59"/>
      <c r="T429" s="187">
        <f t="shared" si="187"/>
        <v>0</v>
      </c>
      <c r="U429" s="187">
        <v>0</v>
      </c>
      <c r="V429" s="187">
        <f t="shared" si="188"/>
        <v>0</v>
      </c>
      <c r="W429" s="187">
        <v>0</v>
      </c>
      <c r="X429" s="188">
        <f t="shared" si="189"/>
        <v>0</v>
      </c>
      <c r="AR429" s="189" t="s">
        <v>428</v>
      </c>
      <c r="AT429" s="189" t="s">
        <v>153</v>
      </c>
      <c r="AU429" s="189" t="s">
        <v>158</v>
      </c>
      <c r="AY429" s="15" t="s">
        <v>150</v>
      </c>
      <c r="BE429" s="190">
        <f t="shared" si="190"/>
        <v>0</v>
      </c>
      <c r="BF429" s="190">
        <f t="shared" si="191"/>
        <v>0</v>
      </c>
      <c r="BG429" s="190">
        <f t="shared" si="192"/>
        <v>0</v>
      </c>
      <c r="BH429" s="190">
        <f t="shared" si="193"/>
        <v>0</v>
      </c>
      <c r="BI429" s="190">
        <f t="shared" si="194"/>
        <v>0</v>
      </c>
      <c r="BJ429" s="15" t="s">
        <v>158</v>
      </c>
      <c r="BK429" s="190">
        <f t="shared" si="195"/>
        <v>0</v>
      </c>
      <c r="BL429" s="15" t="s">
        <v>428</v>
      </c>
      <c r="BM429" s="189" t="s">
        <v>1335</v>
      </c>
    </row>
    <row r="430" spans="2:65" s="1" customFormat="1" ht="24" customHeight="1">
      <c r="B430" s="31"/>
      <c r="C430" s="177" t="s">
        <v>1336</v>
      </c>
      <c r="D430" s="177" t="s">
        <v>153</v>
      </c>
      <c r="E430" s="178" t="s">
        <v>1337</v>
      </c>
      <c r="F430" s="179" t="s">
        <v>1338</v>
      </c>
      <c r="G430" s="180" t="s">
        <v>187</v>
      </c>
      <c r="H430" s="181">
        <v>3.019</v>
      </c>
      <c r="I430" s="182"/>
      <c r="J430" s="182"/>
      <c r="K430" s="183">
        <f t="shared" si="183"/>
        <v>0</v>
      </c>
      <c r="L430" s="179" t="s">
        <v>157</v>
      </c>
      <c r="M430" s="35"/>
      <c r="N430" s="184" t="s">
        <v>20</v>
      </c>
      <c r="O430" s="185" t="s">
        <v>48</v>
      </c>
      <c r="P430" s="186">
        <f t="shared" si="184"/>
        <v>0</v>
      </c>
      <c r="Q430" s="186">
        <f t="shared" si="185"/>
        <v>0</v>
      </c>
      <c r="R430" s="186">
        <f t="shared" si="186"/>
        <v>0</v>
      </c>
      <c r="S430" s="59"/>
      <c r="T430" s="187">
        <f t="shared" si="187"/>
        <v>0</v>
      </c>
      <c r="U430" s="187">
        <v>0</v>
      </c>
      <c r="V430" s="187">
        <f t="shared" si="188"/>
        <v>0</v>
      </c>
      <c r="W430" s="187">
        <v>0</v>
      </c>
      <c r="X430" s="188">
        <f t="shared" si="189"/>
        <v>0</v>
      </c>
      <c r="AR430" s="189" t="s">
        <v>428</v>
      </c>
      <c r="AT430" s="189" t="s">
        <v>153</v>
      </c>
      <c r="AU430" s="189" t="s">
        <v>158</v>
      </c>
      <c r="AY430" s="15" t="s">
        <v>150</v>
      </c>
      <c r="BE430" s="190">
        <f t="shared" si="190"/>
        <v>0</v>
      </c>
      <c r="BF430" s="190">
        <f t="shared" si="191"/>
        <v>0</v>
      </c>
      <c r="BG430" s="190">
        <f t="shared" si="192"/>
        <v>0</v>
      </c>
      <c r="BH430" s="190">
        <f t="shared" si="193"/>
        <v>0</v>
      </c>
      <c r="BI430" s="190">
        <f t="shared" si="194"/>
        <v>0</v>
      </c>
      <c r="BJ430" s="15" t="s">
        <v>158</v>
      </c>
      <c r="BK430" s="190">
        <f t="shared" si="195"/>
        <v>0</v>
      </c>
      <c r="BL430" s="15" t="s">
        <v>428</v>
      </c>
      <c r="BM430" s="189" t="s">
        <v>1339</v>
      </c>
    </row>
    <row r="431" spans="2:63" s="11" customFormat="1" ht="22.9" customHeight="1">
      <c r="B431" s="160"/>
      <c r="C431" s="161"/>
      <c r="D431" s="162" t="s">
        <v>77</v>
      </c>
      <c r="E431" s="175" t="s">
        <v>1340</v>
      </c>
      <c r="F431" s="175" t="s">
        <v>1341</v>
      </c>
      <c r="G431" s="161"/>
      <c r="H431" s="161"/>
      <c r="I431" s="164"/>
      <c r="J431" s="164"/>
      <c r="K431" s="176">
        <f>BK431</f>
        <v>0</v>
      </c>
      <c r="L431" s="161"/>
      <c r="M431" s="166"/>
      <c r="N431" s="167"/>
      <c r="O431" s="168"/>
      <c r="P431" s="168"/>
      <c r="Q431" s="169">
        <f>Q432</f>
        <v>0</v>
      </c>
      <c r="R431" s="169">
        <f>R432</f>
        <v>0</v>
      </c>
      <c r="S431" s="168"/>
      <c r="T431" s="170">
        <f>T432</f>
        <v>0</v>
      </c>
      <c r="U431" s="168"/>
      <c r="V431" s="170">
        <f>V432</f>
        <v>0.00136344</v>
      </c>
      <c r="W431" s="168"/>
      <c r="X431" s="171">
        <f>X432</f>
        <v>0</v>
      </c>
      <c r="AR431" s="172" t="s">
        <v>158</v>
      </c>
      <c r="AT431" s="173" t="s">
        <v>77</v>
      </c>
      <c r="AU431" s="173" t="s">
        <v>83</v>
      </c>
      <c r="AY431" s="172" t="s">
        <v>150</v>
      </c>
      <c r="BK431" s="174">
        <f>BK432</f>
        <v>0</v>
      </c>
    </row>
    <row r="432" spans="2:65" s="1" customFormat="1" ht="24" customHeight="1">
      <c r="B432" s="31"/>
      <c r="C432" s="177" t="s">
        <v>1342</v>
      </c>
      <c r="D432" s="177" t="s">
        <v>153</v>
      </c>
      <c r="E432" s="178" t="s">
        <v>1343</v>
      </c>
      <c r="F432" s="179" t="s">
        <v>1344</v>
      </c>
      <c r="G432" s="180" t="s">
        <v>156</v>
      </c>
      <c r="H432" s="181">
        <v>11.362</v>
      </c>
      <c r="I432" s="182"/>
      <c r="J432" s="182"/>
      <c r="K432" s="183">
        <f>ROUND(P432*H432,2)</f>
        <v>0</v>
      </c>
      <c r="L432" s="179" t="s">
        <v>157</v>
      </c>
      <c r="M432" s="35"/>
      <c r="N432" s="184" t="s">
        <v>20</v>
      </c>
      <c r="O432" s="185" t="s">
        <v>48</v>
      </c>
      <c r="P432" s="186">
        <f>I432+J432</f>
        <v>0</v>
      </c>
      <c r="Q432" s="186">
        <f>ROUND(I432*H432,2)</f>
        <v>0</v>
      </c>
      <c r="R432" s="186">
        <f>ROUND(J432*H432,2)</f>
        <v>0</v>
      </c>
      <c r="S432" s="59"/>
      <c r="T432" s="187">
        <f>S432*H432</f>
        <v>0</v>
      </c>
      <c r="U432" s="187">
        <v>0.00012</v>
      </c>
      <c r="V432" s="187">
        <f>U432*H432</f>
        <v>0.00136344</v>
      </c>
      <c r="W432" s="187">
        <v>0</v>
      </c>
      <c r="X432" s="188">
        <f>W432*H432</f>
        <v>0</v>
      </c>
      <c r="AR432" s="189" t="s">
        <v>428</v>
      </c>
      <c r="AT432" s="189" t="s">
        <v>153</v>
      </c>
      <c r="AU432" s="189" t="s">
        <v>158</v>
      </c>
      <c r="AY432" s="15" t="s">
        <v>150</v>
      </c>
      <c r="BE432" s="190">
        <f>IF(O432="základní",K432,0)</f>
        <v>0</v>
      </c>
      <c r="BF432" s="190">
        <f>IF(O432="snížená",K432,0)</f>
        <v>0</v>
      </c>
      <c r="BG432" s="190">
        <f>IF(O432="zákl. přenesená",K432,0)</f>
        <v>0</v>
      </c>
      <c r="BH432" s="190">
        <f>IF(O432="sníž. přenesená",K432,0)</f>
        <v>0</v>
      </c>
      <c r="BI432" s="190">
        <f>IF(O432="nulová",K432,0)</f>
        <v>0</v>
      </c>
      <c r="BJ432" s="15" t="s">
        <v>158</v>
      </c>
      <c r="BK432" s="190">
        <f>ROUND(P432*H432,2)</f>
        <v>0</v>
      </c>
      <c r="BL432" s="15" t="s">
        <v>428</v>
      </c>
      <c r="BM432" s="189" t="s">
        <v>1345</v>
      </c>
    </row>
    <row r="433" spans="2:63" s="11" customFormat="1" ht="22.9" customHeight="1">
      <c r="B433" s="160"/>
      <c r="C433" s="161"/>
      <c r="D433" s="162" t="s">
        <v>77</v>
      </c>
      <c r="E433" s="175" t="s">
        <v>1346</v>
      </c>
      <c r="F433" s="175" t="s">
        <v>1347</v>
      </c>
      <c r="G433" s="161"/>
      <c r="H433" s="161"/>
      <c r="I433" s="164"/>
      <c r="J433" s="164"/>
      <c r="K433" s="176">
        <f>BK433</f>
        <v>0</v>
      </c>
      <c r="L433" s="161"/>
      <c r="M433" s="166"/>
      <c r="N433" s="167"/>
      <c r="O433" s="168"/>
      <c r="P433" s="168"/>
      <c r="Q433" s="169">
        <f>SUM(Q434:Q439)</f>
        <v>0</v>
      </c>
      <c r="R433" s="169">
        <f>SUM(R434:R439)</f>
        <v>0</v>
      </c>
      <c r="S433" s="168"/>
      <c r="T433" s="170">
        <f>SUM(T434:T439)</f>
        <v>0</v>
      </c>
      <c r="U433" s="168"/>
      <c r="V433" s="170">
        <f>SUM(V434:V439)</f>
        <v>0.28621144</v>
      </c>
      <c r="W433" s="168"/>
      <c r="X433" s="171">
        <f>SUM(X434:X439)</f>
        <v>0</v>
      </c>
      <c r="AR433" s="172" t="s">
        <v>158</v>
      </c>
      <c r="AT433" s="173" t="s">
        <v>77</v>
      </c>
      <c r="AU433" s="173" t="s">
        <v>83</v>
      </c>
      <c r="AY433" s="172" t="s">
        <v>150</v>
      </c>
      <c r="BK433" s="174">
        <f>SUM(BK434:BK439)</f>
        <v>0</v>
      </c>
    </row>
    <row r="434" spans="2:65" s="1" customFormat="1" ht="24" customHeight="1">
      <c r="B434" s="31"/>
      <c r="C434" s="177" t="s">
        <v>1348</v>
      </c>
      <c r="D434" s="177" t="s">
        <v>153</v>
      </c>
      <c r="E434" s="178" t="s">
        <v>1349</v>
      </c>
      <c r="F434" s="179" t="s">
        <v>1350</v>
      </c>
      <c r="G434" s="180" t="s">
        <v>156</v>
      </c>
      <c r="H434" s="181">
        <v>587.685</v>
      </c>
      <c r="I434" s="182"/>
      <c r="J434" s="182"/>
      <c r="K434" s="183">
        <f aca="true" t="shared" si="196" ref="K434:K439">ROUND(P434*H434,2)</f>
        <v>0</v>
      </c>
      <c r="L434" s="179" t="s">
        <v>157</v>
      </c>
      <c r="M434" s="35"/>
      <c r="N434" s="184" t="s">
        <v>20</v>
      </c>
      <c r="O434" s="185" t="s">
        <v>48</v>
      </c>
      <c r="P434" s="186">
        <f aca="true" t="shared" si="197" ref="P434:P439">I434+J434</f>
        <v>0</v>
      </c>
      <c r="Q434" s="186">
        <f aca="true" t="shared" si="198" ref="Q434:Q439">ROUND(I434*H434,2)</f>
        <v>0</v>
      </c>
      <c r="R434" s="186">
        <f aca="true" t="shared" si="199" ref="R434:R439">ROUND(J434*H434,2)</f>
        <v>0</v>
      </c>
      <c r="S434" s="59"/>
      <c r="T434" s="187">
        <f aca="true" t="shared" si="200" ref="T434:T439">S434*H434</f>
        <v>0</v>
      </c>
      <c r="U434" s="187">
        <v>0</v>
      </c>
      <c r="V434" s="187">
        <f aca="true" t="shared" si="201" ref="V434:V439">U434*H434</f>
        <v>0</v>
      </c>
      <c r="W434" s="187">
        <v>0</v>
      </c>
      <c r="X434" s="188">
        <f aca="true" t="shared" si="202" ref="X434:X439">W434*H434</f>
        <v>0</v>
      </c>
      <c r="AR434" s="189" t="s">
        <v>428</v>
      </c>
      <c r="AT434" s="189" t="s">
        <v>153</v>
      </c>
      <c r="AU434" s="189" t="s">
        <v>158</v>
      </c>
      <c r="AY434" s="15" t="s">
        <v>150</v>
      </c>
      <c r="BE434" s="190">
        <f aca="true" t="shared" si="203" ref="BE434:BE439">IF(O434="základní",K434,0)</f>
        <v>0</v>
      </c>
      <c r="BF434" s="190">
        <f aca="true" t="shared" si="204" ref="BF434:BF439">IF(O434="snížená",K434,0)</f>
        <v>0</v>
      </c>
      <c r="BG434" s="190">
        <f aca="true" t="shared" si="205" ref="BG434:BG439">IF(O434="zákl. přenesená",K434,0)</f>
        <v>0</v>
      </c>
      <c r="BH434" s="190">
        <f aca="true" t="shared" si="206" ref="BH434:BH439">IF(O434="sníž. přenesená",K434,0)</f>
        <v>0</v>
      </c>
      <c r="BI434" s="190">
        <f aca="true" t="shared" si="207" ref="BI434:BI439">IF(O434="nulová",K434,0)</f>
        <v>0</v>
      </c>
      <c r="BJ434" s="15" t="s">
        <v>158</v>
      </c>
      <c r="BK434" s="190">
        <f aca="true" t="shared" si="208" ref="BK434:BK439">ROUND(P434*H434,2)</f>
        <v>0</v>
      </c>
      <c r="BL434" s="15" t="s">
        <v>428</v>
      </c>
      <c r="BM434" s="189" t="s">
        <v>1351</v>
      </c>
    </row>
    <row r="435" spans="2:65" s="1" customFormat="1" ht="24" customHeight="1">
      <c r="B435" s="31"/>
      <c r="C435" s="177" t="s">
        <v>1352</v>
      </c>
      <c r="D435" s="177" t="s">
        <v>153</v>
      </c>
      <c r="E435" s="178" t="s">
        <v>1353</v>
      </c>
      <c r="F435" s="179" t="s">
        <v>1354</v>
      </c>
      <c r="G435" s="180" t="s">
        <v>156</v>
      </c>
      <c r="H435" s="181">
        <v>20</v>
      </c>
      <c r="I435" s="182"/>
      <c r="J435" s="182"/>
      <c r="K435" s="183">
        <f t="shared" si="196"/>
        <v>0</v>
      </c>
      <c r="L435" s="179" t="s">
        <v>157</v>
      </c>
      <c r="M435" s="35"/>
      <c r="N435" s="184" t="s">
        <v>20</v>
      </c>
      <c r="O435" s="185" t="s">
        <v>48</v>
      </c>
      <c r="P435" s="186">
        <f t="shared" si="197"/>
        <v>0</v>
      </c>
      <c r="Q435" s="186">
        <f t="shared" si="198"/>
        <v>0</v>
      </c>
      <c r="R435" s="186">
        <f t="shared" si="199"/>
        <v>0</v>
      </c>
      <c r="S435" s="59"/>
      <c r="T435" s="187">
        <f t="shared" si="200"/>
        <v>0</v>
      </c>
      <c r="U435" s="187">
        <v>0.00025</v>
      </c>
      <c r="V435" s="187">
        <f t="shared" si="201"/>
        <v>0.005</v>
      </c>
      <c r="W435" s="187">
        <v>0</v>
      </c>
      <c r="X435" s="188">
        <f t="shared" si="202"/>
        <v>0</v>
      </c>
      <c r="AR435" s="189" t="s">
        <v>428</v>
      </c>
      <c r="AT435" s="189" t="s">
        <v>153</v>
      </c>
      <c r="AU435" s="189" t="s">
        <v>158</v>
      </c>
      <c r="AY435" s="15" t="s">
        <v>150</v>
      </c>
      <c r="BE435" s="190">
        <f t="shared" si="203"/>
        <v>0</v>
      </c>
      <c r="BF435" s="190">
        <f t="shared" si="204"/>
        <v>0</v>
      </c>
      <c r="BG435" s="190">
        <f t="shared" si="205"/>
        <v>0</v>
      </c>
      <c r="BH435" s="190">
        <f t="shared" si="206"/>
        <v>0</v>
      </c>
      <c r="BI435" s="190">
        <f t="shared" si="207"/>
        <v>0</v>
      </c>
      <c r="BJ435" s="15" t="s">
        <v>158</v>
      </c>
      <c r="BK435" s="190">
        <f t="shared" si="208"/>
        <v>0</v>
      </c>
      <c r="BL435" s="15" t="s">
        <v>428</v>
      </c>
      <c r="BM435" s="189" t="s">
        <v>1355</v>
      </c>
    </row>
    <row r="436" spans="2:65" s="1" customFormat="1" ht="24" customHeight="1">
      <c r="B436" s="31"/>
      <c r="C436" s="177" t="s">
        <v>1356</v>
      </c>
      <c r="D436" s="177" t="s">
        <v>153</v>
      </c>
      <c r="E436" s="178" t="s">
        <v>1357</v>
      </c>
      <c r="F436" s="179" t="s">
        <v>1358</v>
      </c>
      <c r="G436" s="180" t="s">
        <v>156</v>
      </c>
      <c r="H436" s="181">
        <v>827.09</v>
      </c>
      <c r="I436" s="182"/>
      <c r="J436" s="182"/>
      <c r="K436" s="183">
        <f t="shared" si="196"/>
        <v>0</v>
      </c>
      <c r="L436" s="179" t="s">
        <v>157</v>
      </c>
      <c r="M436" s="35"/>
      <c r="N436" s="184" t="s">
        <v>20</v>
      </c>
      <c r="O436" s="185" t="s">
        <v>48</v>
      </c>
      <c r="P436" s="186">
        <f t="shared" si="197"/>
        <v>0</v>
      </c>
      <c r="Q436" s="186">
        <f t="shared" si="198"/>
        <v>0</v>
      </c>
      <c r="R436" s="186">
        <f t="shared" si="199"/>
        <v>0</v>
      </c>
      <c r="S436" s="59"/>
      <c r="T436" s="187">
        <f t="shared" si="200"/>
        <v>0</v>
      </c>
      <c r="U436" s="187">
        <v>0.0002</v>
      </c>
      <c r="V436" s="187">
        <f t="shared" si="201"/>
        <v>0.165418</v>
      </c>
      <c r="W436" s="187">
        <v>0</v>
      </c>
      <c r="X436" s="188">
        <f t="shared" si="202"/>
        <v>0</v>
      </c>
      <c r="AR436" s="189" t="s">
        <v>428</v>
      </c>
      <c r="AT436" s="189" t="s">
        <v>153</v>
      </c>
      <c r="AU436" s="189" t="s">
        <v>158</v>
      </c>
      <c r="AY436" s="15" t="s">
        <v>150</v>
      </c>
      <c r="BE436" s="190">
        <f t="shared" si="203"/>
        <v>0</v>
      </c>
      <c r="BF436" s="190">
        <f t="shared" si="204"/>
        <v>0</v>
      </c>
      <c r="BG436" s="190">
        <f t="shared" si="205"/>
        <v>0</v>
      </c>
      <c r="BH436" s="190">
        <f t="shared" si="206"/>
        <v>0</v>
      </c>
      <c r="BI436" s="190">
        <f t="shared" si="207"/>
        <v>0</v>
      </c>
      <c r="BJ436" s="15" t="s">
        <v>158</v>
      </c>
      <c r="BK436" s="190">
        <f t="shared" si="208"/>
        <v>0</v>
      </c>
      <c r="BL436" s="15" t="s">
        <v>428</v>
      </c>
      <c r="BM436" s="189" t="s">
        <v>1359</v>
      </c>
    </row>
    <row r="437" spans="2:65" s="1" customFormat="1" ht="24" customHeight="1">
      <c r="B437" s="31"/>
      <c r="C437" s="177" t="s">
        <v>1360</v>
      </c>
      <c r="D437" s="177" t="s">
        <v>153</v>
      </c>
      <c r="E437" s="178" t="s">
        <v>1361</v>
      </c>
      <c r="F437" s="179" t="s">
        <v>1362</v>
      </c>
      <c r="G437" s="180" t="s">
        <v>156</v>
      </c>
      <c r="H437" s="181">
        <v>31</v>
      </c>
      <c r="I437" s="182"/>
      <c r="J437" s="182"/>
      <c r="K437" s="183">
        <f t="shared" si="196"/>
        <v>0</v>
      </c>
      <c r="L437" s="179" t="s">
        <v>157</v>
      </c>
      <c r="M437" s="35"/>
      <c r="N437" s="184" t="s">
        <v>20</v>
      </c>
      <c r="O437" s="185" t="s">
        <v>48</v>
      </c>
      <c r="P437" s="186">
        <f t="shared" si="197"/>
        <v>0</v>
      </c>
      <c r="Q437" s="186">
        <f t="shared" si="198"/>
        <v>0</v>
      </c>
      <c r="R437" s="186">
        <f t="shared" si="199"/>
        <v>0</v>
      </c>
      <c r="S437" s="59"/>
      <c r="T437" s="187">
        <f t="shared" si="200"/>
        <v>0</v>
      </c>
      <c r="U437" s="187">
        <v>0.00013</v>
      </c>
      <c r="V437" s="187">
        <f t="shared" si="201"/>
        <v>0.00403</v>
      </c>
      <c r="W437" s="187">
        <v>0</v>
      </c>
      <c r="X437" s="188">
        <f t="shared" si="202"/>
        <v>0</v>
      </c>
      <c r="AR437" s="189" t="s">
        <v>428</v>
      </c>
      <c r="AT437" s="189" t="s">
        <v>153</v>
      </c>
      <c r="AU437" s="189" t="s">
        <v>158</v>
      </c>
      <c r="AY437" s="15" t="s">
        <v>150</v>
      </c>
      <c r="BE437" s="190">
        <f t="shared" si="203"/>
        <v>0</v>
      </c>
      <c r="BF437" s="190">
        <f t="shared" si="204"/>
        <v>0</v>
      </c>
      <c r="BG437" s="190">
        <f t="shared" si="205"/>
        <v>0</v>
      </c>
      <c r="BH437" s="190">
        <f t="shared" si="206"/>
        <v>0</v>
      </c>
      <c r="BI437" s="190">
        <f t="shared" si="207"/>
        <v>0</v>
      </c>
      <c r="BJ437" s="15" t="s">
        <v>158</v>
      </c>
      <c r="BK437" s="190">
        <f t="shared" si="208"/>
        <v>0</v>
      </c>
      <c r="BL437" s="15" t="s">
        <v>428</v>
      </c>
      <c r="BM437" s="189" t="s">
        <v>1363</v>
      </c>
    </row>
    <row r="438" spans="2:65" s="1" customFormat="1" ht="24" customHeight="1">
      <c r="B438" s="31"/>
      <c r="C438" s="177" t="s">
        <v>1364</v>
      </c>
      <c r="D438" s="177" t="s">
        <v>153</v>
      </c>
      <c r="E438" s="178" t="s">
        <v>1365</v>
      </c>
      <c r="F438" s="179" t="s">
        <v>1366</v>
      </c>
      <c r="G438" s="180" t="s">
        <v>156</v>
      </c>
      <c r="H438" s="181">
        <v>31</v>
      </c>
      <c r="I438" s="182"/>
      <c r="J438" s="182"/>
      <c r="K438" s="183">
        <f t="shared" si="196"/>
        <v>0</v>
      </c>
      <c r="L438" s="179" t="s">
        <v>157</v>
      </c>
      <c r="M438" s="35"/>
      <c r="N438" s="184" t="s">
        <v>20</v>
      </c>
      <c r="O438" s="185" t="s">
        <v>48</v>
      </c>
      <c r="P438" s="186">
        <f t="shared" si="197"/>
        <v>0</v>
      </c>
      <c r="Q438" s="186">
        <f t="shared" si="198"/>
        <v>0</v>
      </c>
      <c r="R438" s="186">
        <f t="shared" si="199"/>
        <v>0</v>
      </c>
      <c r="S438" s="59"/>
      <c r="T438" s="187">
        <f t="shared" si="200"/>
        <v>0</v>
      </c>
      <c r="U438" s="187">
        <v>1E-05</v>
      </c>
      <c r="V438" s="187">
        <f t="shared" si="201"/>
        <v>0.00031</v>
      </c>
      <c r="W438" s="187">
        <v>0</v>
      </c>
      <c r="X438" s="188">
        <f t="shared" si="202"/>
        <v>0</v>
      </c>
      <c r="AR438" s="189" t="s">
        <v>428</v>
      </c>
      <c r="AT438" s="189" t="s">
        <v>153</v>
      </c>
      <c r="AU438" s="189" t="s">
        <v>158</v>
      </c>
      <c r="AY438" s="15" t="s">
        <v>150</v>
      </c>
      <c r="BE438" s="190">
        <f t="shared" si="203"/>
        <v>0</v>
      </c>
      <c r="BF438" s="190">
        <f t="shared" si="204"/>
        <v>0</v>
      </c>
      <c r="BG438" s="190">
        <f t="shared" si="205"/>
        <v>0</v>
      </c>
      <c r="BH438" s="190">
        <f t="shared" si="206"/>
        <v>0</v>
      </c>
      <c r="BI438" s="190">
        <f t="shared" si="207"/>
        <v>0</v>
      </c>
      <c r="BJ438" s="15" t="s">
        <v>158</v>
      </c>
      <c r="BK438" s="190">
        <f t="shared" si="208"/>
        <v>0</v>
      </c>
      <c r="BL438" s="15" t="s">
        <v>428</v>
      </c>
      <c r="BM438" s="189" t="s">
        <v>1367</v>
      </c>
    </row>
    <row r="439" spans="2:65" s="1" customFormat="1" ht="24" customHeight="1">
      <c r="B439" s="31"/>
      <c r="C439" s="177" t="s">
        <v>1368</v>
      </c>
      <c r="D439" s="177" t="s">
        <v>153</v>
      </c>
      <c r="E439" s="178" t="s">
        <v>1369</v>
      </c>
      <c r="F439" s="179" t="s">
        <v>1370</v>
      </c>
      <c r="G439" s="180" t="s">
        <v>156</v>
      </c>
      <c r="H439" s="181">
        <v>796.096</v>
      </c>
      <c r="I439" s="182"/>
      <c r="J439" s="182"/>
      <c r="K439" s="183">
        <f t="shared" si="196"/>
        <v>0</v>
      </c>
      <c r="L439" s="179" t="s">
        <v>157</v>
      </c>
      <c r="M439" s="35"/>
      <c r="N439" s="184" t="s">
        <v>20</v>
      </c>
      <c r="O439" s="185" t="s">
        <v>48</v>
      </c>
      <c r="P439" s="186">
        <f t="shared" si="197"/>
        <v>0</v>
      </c>
      <c r="Q439" s="186">
        <f t="shared" si="198"/>
        <v>0</v>
      </c>
      <c r="R439" s="186">
        <f t="shared" si="199"/>
        <v>0</v>
      </c>
      <c r="S439" s="59"/>
      <c r="T439" s="187">
        <f t="shared" si="200"/>
        <v>0</v>
      </c>
      <c r="U439" s="187">
        <v>0.00014</v>
      </c>
      <c r="V439" s="187">
        <f t="shared" si="201"/>
        <v>0.11145343999999999</v>
      </c>
      <c r="W439" s="187">
        <v>0</v>
      </c>
      <c r="X439" s="188">
        <f t="shared" si="202"/>
        <v>0</v>
      </c>
      <c r="AR439" s="189" t="s">
        <v>428</v>
      </c>
      <c r="AT439" s="189" t="s">
        <v>153</v>
      </c>
      <c r="AU439" s="189" t="s">
        <v>158</v>
      </c>
      <c r="AY439" s="15" t="s">
        <v>150</v>
      </c>
      <c r="BE439" s="190">
        <f t="shared" si="203"/>
        <v>0</v>
      </c>
      <c r="BF439" s="190">
        <f t="shared" si="204"/>
        <v>0</v>
      </c>
      <c r="BG439" s="190">
        <f t="shared" si="205"/>
        <v>0</v>
      </c>
      <c r="BH439" s="190">
        <f t="shared" si="206"/>
        <v>0</v>
      </c>
      <c r="BI439" s="190">
        <f t="shared" si="207"/>
        <v>0</v>
      </c>
      <c r="BJ439" s="15" t="s">
        <v>158</v>
      </c>
      <c r="BK439" s="190">
        <f t="shared" si="208"/>
        <v>0</v>
      </c>
      <c r="BL439" s="15" t="s">
        <v>428</v>
      </c>
      <c r="BM439" s="189" t="s">
        <v>1371</v>
      </c>
    </row>
    <row r="440" spans="2:63" s="11" customFormat="1" ht="25.9" customHeight="1">
      <c r="B440" s="160"/>
      <c r="C440" s="161"/>
      <c r="D440" s="162" t="s">
        <v>77</v>
      </c>
      <c r="E440" s="163" t="s">
        <v>1372</v>
      </c>
      <c r="F440" s="163" t="s">
        <v>1373</v>
      </c>
      <c r="G440" s="161"/>
      <c r="H440" s="161"/>
      <c r="I440" s="164"/>
      <c r="J440" s="164"/>
      <c r="K440" s="165">
        <f>BK440</f>
        <v>0</v>
      </c>
      <c r="L440" s="161"/>
      <c r="M440" s="166"/>
      <c r="N440" s="167"/>
      <c r="O440" s="168"/>
      <c r="P440" s="168"/>
      <c r="Q440" s="169">
        <f>Q441+Q443+Q445+Q450+Q452</f>
        <v>0</v>
      </c>
      <c r="R440" s="169">
        <f>R441+R443+R445+R450+R452</f>
        <v>0</v>
      </c>
      <c r="S440" s="168"/>
      <c r="T440" s="170">
        <f>T441+T443+T445+T450+T452</f>
        <v>0</v>
      </c>
      <c r="U440" s="168"/>
      <c r="V440" s="170">
        <f>V441+V443+V445+V450+V452</f>
        <v>0</v>
      </c>
      <c r="W440" s="168"/>
      <c r="X440" s="171">
        <f>X441+X443+X445+X450+X452</f>
        <v>0</v>
      </c>
      <c r="AR440" s="172" t="s">
        <v>160</v>
      </c>
      <c r="AT440" s="173" t="s">
        <v>77</v>
      </c>
      <c r="AU440" s="173" t="s">
        <v>78</v>
      </c>
      <c r="AY440" s="172" t="s">
        <v>150</v>
      </c>
      <c r="BK440" s="174">
        <f>BK441+BK443+BK445+BK450+BK452</f>
        <v>0</v>
      </c>
    </row>
    <row r="441" spans="2:63" s="11" customFormat="1" ht="22.9" customHeight="1">
      <c r="B441" s="160"/>
      <c r="C441" s="161"/>
      <c r="D441" s="162" t="s">
        <v>77</v>
      </c>
      <c r="E441" s="175" t="s">
        <v>1374</v>
      </c>
      <c r="F441" s="175" t="s">
        <v>1375</v>
      </c>
      <c r="G441" s="161"/>
      <c r="H441" s="161"/>
      <c r="I441" s="164"/>
      <c r="J441" s="164"/>
      <c r="K441" s="176">
        <f>BK441</f>
        <v>0</v>
      </c>
      <c r="L441" s="161"/>
      <c r="M441" s="166"/>
      <c r="N441" s="167"/>
      <c r="O441" s="168"/>
      <c r="P441" s="168"/>
      <c r="Q441" s="169">
        <f>Q442</f>
        <v>0</v>
      </c>
      <c r="R441" s="169">
        <f>R442</f>
        <v>0</v>
      </c>
      <c r="S441" s="168"/>
      <c r="T441" s="170">
        <f>T442</f>
        <v>0</v>
      </c>
      <c r="U441" s="168"/>
      <c r="V441" s="170">
        <f>V442</f>
        <v>0</v>
      </c>
      <c r="W441" s="168"/>
      <c r="X441" s="171">
        <f>X442</f>
        <v>0</v>
      </c>
      <c r="AR441" s="172" t="s">
        <v>160</v>
      </c>
      <c r="AT441" s="173" t="s">
        <v>77</v>
      </c>
      <c r="AU441" s="173" t="s">
        <v>83</v>
      </c>
      <c r="AY441" s="172" t="s">
        <v>150</v>
      </c>
      <c r="BK441" s="174">
        <f>BK442</f>
        <v>0</v>
      </c>
    </row>
    <row r="442" spans="2:65" s="1" customFormat="1" ht="24" customHeight="1">
      <c r="B442" s="31"/>
      <c r="C442" s="177" t="s">
        <v>1376</v>
      </c>
      <c r="D442" s="177" t="s">
        <v>153</v>
      </c>
      <c r="E442" s="178" t="s">
        <v>1377</v>
      </c>
      <c r="F442" s="179" t="s">
        <v>1378</v>
      </c>
      <c r="G442" s="180" t="s">
        <v>83</v>
      </c>
      <c r="H442" s="181">
        <v>1</v>
      </c>
      <c r="I442" s="182"/>
      <c r="J442" s="182"/>
      <c r="K442" s="183">
        <f>ROUND(P442*H442,2)</f>
        <v>0</v>
      </c>
      <c r="L442" s="179" t="s">
        <v>157</v>
      </c>
      <c r="M442" s="35"/>
      <c r="N442" s="184" t="s">
        <v>20</v>
      </c>
      <c r="O442" s="185" t="s">
        <v>48</v>
      </c>
      <c r="P442" s="186">
        <f>I442+J442</f>
        <v>0</v>
      </c>
      <c r="Q442" s="186">
        <f>ROUND(I442*H442,2)</f>
        <v>0</v>
      </c>
      <c r="R442" s="186">
        <f>ROUND(J442*H442,2)</f>
        <v>0</v>
      </c>
      <c r="S442" s="59"/>
      <c r="T442" s="187">
        <f>S442*H442</f>
        <v>0</v>
      </c>
      <c r="U442" s="187">
        <v>0</v>
      </c>
      <c r="V442" s="187">
        <f>U442*H442</f>
        <v>0</v>
      </c>
      <c r="W442" s="187">
        <v>0</v>
      </c>
      <c r="X442" s="188">
        <f>W442*H442</f>
        <v>0</v>
      </c>
      <c r="AR442" s="189" t="s">
        <v>1379</v>
      </c>
      <c r="AT442" s="189" t="s">
        <v>153</v>
      </c>
      <c r="AU442" s="189" t="s">
        <v>158</v>
      </c>
      <c r="AY442" s="15" t="s">
        <v>150</v>
      </c>
      <c r="BE442" s="190">
        <f>IF(O442="základní",K442,0)</f>
        <v>0</v>
      </c>
      <c r="BF442" s="190">
        <f>IF(O442="snížená",K442,0)</f>
        <v>0</v>
      </c>
      <c r="BG442" s="190">
        <f>IF(O442="zákl. přenesená",K442,0)</f>
        <v>0</v>
      </c>
      <c r="BH442" s="190">
        <f>IF(O442="sníž. přenesená",K442,0)</f>
        <v>0</v>
      </c>
      <c r="BI442" s="190">
        <f>IF(O442="nulová",K442,0)</f>
        <v>0</v>
      </c>
      <c r="BJ442" s="15" t="s">
        <v>158</v>
      </c>
      <c r="BK442" s="190">
        <f>ROUND(P442*H442,2)</f>
        <v>0</v>
      </c>
      <c r="BL442" s="15" t="s">
        <v>1379</v>
      </c>
      <c r="BM442" s="189" t="s">
        <v>1380</v>
      </c>
    </row>
    <row r="443" spans="2:63" s="11" customFormat="1" ht="22.9" customHeight="1">
      <c r="B443" s="160"/>
      <c r="C443" s="161"/>
      <c r="D443" s="162" t="s">
        <v>77</v>
      </c>
      <c r="E443" s="175" t="s">
        <v>1381</v>
      </c>
      <c r="F443" s="175" t="s">
        <v>1382</v>
      </c>
      <c r="G443" s="161"/>
      <c r="H443" s="161"/>
      <c r="I443" s="164"/>
      <c r="J443" s="164"/>
      <c r="K443" s="176">
        <f>BK443</f>
        <v>0</v>
      </c>
      <c r="L443" s="161"/>
      <c r="M443" s="166"/>
      <c r="N443" s="167"/>
      <c r="O443" s="168"/>
      <c r="P443" s="168"/>
      <c r="Q443" s="169">
        <f>Q444</f>
        <v>0</v>
      </c>
      <c r="R443" s="169">
        <f>R444</f>
        <v>0</v>
      </c>
      <c r="S443" s="168"/>
      <c r="T443" s="170">
        <f>T444</f>
        <v>0</v>
      </c>
      <c r="U443" s="168"/>
      <c r="V443" s="170">
        <f>V444</f>
        <v>0</v>
      </c>
      <c r="W443" s="168"/>
      <c r="X443" s="171">
        <f>X444</f>
        <v>0</v>
      </c>
      <c r="AR443" s="172" t="s">
        <v>160</v>
      </c>
      <c r="AT443" s="173" t="s">
        <v>77</v>
      </c>
      <c r="AU443" s="173" t="s">
        <v>83</v>
      </c>
      <c r="AY443" s="172" t="s">
        <v>150</v>
      </c>
      <c r="BK443" s="174">
        <f>BK444</f>
        <v>0</v>
      </c>
    </row>
    <row r="444" spans="2:65" s="1" customFormat="1" ht="24" customHeight="1">
      <c r="B444" s="31"/>
      <c r="C444" s="177" t="s">
        <v>1383</v>
      </c>
      <c r="D444" s="177" t="s">
        <v>153</v>
      </c>
      <c r="E444" s="178" t="s">
        <v>1384</v>
      </c>
      <c r="F444" s="179" t="s">
        <v>1385</v>
      </c>
      <c r="G444" s="180" t="s">
        <v>187</v>
      </c>
      <c r="H444" s="181">
        <v>0.1</v>
      </c>
      <c r="I444" s="182"/>
      <c r="J444" s="182"/>
      <c r="K444" s="183">
        <f>ROUND(P444*H444,2)</f>
        <v>0</v>
      </c>
      <c r="L444" s="179" t="s">
        <v>157</v>
      </c>
      <c r="M444" s="35"/>
      <c r="N444" s="184" t="s">
        <v>20</v>
      </c>
      <c r="O444" s="185" t="s">
        <v>48</v>
      </c>
      <c r="P444" s="186">
        <f>I444+J444</f>
        <v>0</v>
      </c>
      <c r="Q444" s="186">
        <f>ROUND(I444*H444,2)</f>
        <v>0</v>
      </c>
      <c r="R444" s="186">
        <f>ROUND(J444*H444,2)</f>
        <v>0</v>
      </c>
      <c r="S444" s="59"/>
      <c r="T444" s="187">
        <f>S444*H444</f>
        <v>0</v>
      </c>
      <c r="U444" s="187">
        <v>0</v>
      </c>
      <c r="V444" s="187">
        <f>U444*H444</f>
        <v>0</v>
      </c>
      <c r="W444" s="187">
        <v>0</v>
      </c>
      <c r="X444" s="188">
        <f>W444*H444</f>
        <v>0</v>
      </c>
      <c r="AR444" s="189" t="s">
        <v>1379</v>
      </c>
      <c r="AT444" s="189" t="s">
        <v>153</v>
      </c>
      <c r="AU444" s="189" t="s">
        <v>158</v>
      </c>
      <c r="AY444" s="15" t="s">
        <v>150</v>
      </c>
      <c r="BE444" s="190">
        <f>IF(O444="základní",K444,0)</f>
        <v>0</v>
      </c>
      <c r="BF444" s="190">
        <f>IF(O444="snížená",K444,0)</f>
        <v>0</v>
      </c>
      <c r="BG444" s="190">
        <f>IF(O444="zákl. přenesená",K444,0)</f>
        <v>0</v>
      </c>
      <c r="BH444" s="190">
        <f>IF(O444="sníž. přenesená",K444,0)</f>
        <v>0</v>
      </c>
      <c r="BI444" s="190">
        <f>IF(O444="nulová",K444,0)</f>
        <v>0</v>
      </c>
      <c r="BJ444" s="15" t="s">
        <v>158</v>
      </c>
      <c r="BK444" s="190">
        <f>ROUND(P444*H444,2)</f>
        <v>0</v>
      </c>
      <c r="BL444" s="15" t="s">
        <v>1379</v>
      </c>
      <c r="BM444" s="189" t="s">
        <v>1386</v>
      </c>
    </row>
    <row r="445" spans="2:63" s="11" customFormat="1" ht="22.9" customHeight="1">
      <c r="B445" s="160"/>
      <c r="C445" s="161"/>
      <c r="D445" s="162" t="s">
        <v>77</v>
      </c>
      <c r="E445" s="175" t="s">
        <v>1387</v>
      </c>
      <c r="F445" s="175" t="s">
        <v>1388</v>
      </c>
      <c r="G445" s="161"/>
      <c r="H445" s="161"/>
      <c r="I445" s="164"/>
      <c r="J445" s="164"/>
      <c r="K445" s="176">
        <f>BK445</f>
        <v>0</v>
      </c>
      <c r="L445" s="161"/>
      <c r="M445" s="166"/>
      <c r="N445" s="167"/>
      <c r="O445" s="168"/>
      <c r="P445" s="168"/>
      <c r="Q445" s="169">
        <f>SUM(Q446:Q449)</f>
        <v>0</v>
      </c>
      <c r="R445" s="169">
        <f>SUM(R446:R449)</f>
        <v>0</v>
      </c>
      <c r="S445" s="168"/>
      <c r="T445" s="170">
        <f>SUM(T446:T449)</f>
        <v>0</v>
      </c>
      <c r="U445" s="168"/>
      <c r="V445" s="170">
        <f>SUM(V446:V449)</f>
        <v>0</v>
      </c>
      <c r="W445" s="168"/>
      <c r="X445" s="171">
        <f>SUM(X446:X449)</f>
        <v>0</v>
      </c>
      <c r="AR445" s="172" t="s">
        <v>160</v>
      </c>
      <c r="AT445" s="173" t="s">
        <v>77</v>
      </c>
      <c r="AU445" s="173" t="s">
        <v>83</v>
      </c>
      <c r="AY445" s="172" t="s">
        <v>150</v>
      </c>
      <c r="BK445" s="174">
        <f>SUM(BK446:BK449)</f>
        <v>0</v>
      </c>
    </row>
    <row r="446" spans="2:65" s="1" customFormat="1" ht="24" customHeight="1">
      <c r="B446" s="31"/>
      <c r="C446" s="177" t="s">
        <v>1389</v>
      </c>
      <c r="D446" s="177" t="s">
        <v>153</v>
      </c>
      <c r="E446" s="178" t="s">
        <v>1390</v>
      </c>
      <c r="F446" s="179" t="s">
        <v>1391</v>
      </c>
      <c r="G446" s="180" t="s">
        <v>1392</v>
      </c>
      <c r="H446" s="181">
        <v>120</v>
      </c>
      <c r="I446" s="182"/>
      <c r="J446" s="182"/>
      <c r="K446" s="183">
        <f>ROUND(P446*H446,2)</f>
        <v>0</v>
      </c>
      <c r="L446" s="179" t="s">
        <v>157</v>
      </c>
      <c r="M446" s="35"/>
      <c r="N446" s="184" t="s">
        <v>20</v>
      </c>
      <c r="O446" s="185" t="s">
        <v>48</v>
      </c>
      <c r="P446" s="186">
        <f>I446+J446</f>
        <v>0</v>
      </c>
      <c r="Q446" s="186">
        <f>ROUND(I446*H446,2)</f>
        <v>0</v>
      </c>
      <c r="R446" s="186">
        <f>ROUND(J446*H446,2)</f>
        <v>0</v>
      </c>
      <c r="S446" s="59"/>
      <c r="T446" s="187">
        <f>S446*H446</f>
        <v>0</v>
      </c>
      <c r="U446" s="187">
        <v>0</v>
      </c>
      <c r="V446" s="187">
        <f>U446*H446</f>
        <v>0</v>
      </c>
      <c r="W446" s="187">
        <v>0</v>
      </c>
      <c r="X446" s="188">
        <f>W446*H446</f>
        <v>0</v>
      </c>
      <c r="AR446" s="189" t="s">
        <v>1379</v>
      </c>
      <c r="AT446" s="189" t="s">
        <v>153</v>
      </c>
      <c r="AU446" s="189" t="s">
        <v>158</v>
      </c>
      <c r="AY446" s="15" t="s">
        <v>150</v>
      </c>
      <c r="BE446" s="190">
        <f>IF(O446="základní",K446,0)</f>
        <v>0</v>
      </c>
      <c r="BF446" s="190">
        <f>IF(O446="snížená",K446,0)</f>
        <v>0</v>
      </c>
      <c r="BG446" s="190">
        <f>IF(O446="zákl. přenesená",K446,0)</f>
        <v>0</v>
      </c>
      <c r="BH446" s="190">
        <f>IF(O446="sníž. přenesená",K446,0)</f>
        <v>0</v>
      </c>
      <c r="BI446" s="190">
        <f>IF(O446="nulová",K446,0)</f>
        <v>0</v>
      </c>
      <c r="BJ446" s="15" t="s">
        <v>158</v>
      </c>
      <c r="BK446" s="190">
        <f>ROUND(P446*H446,2)</f>
        <v>0</v>
      </c>
      <c r="BL446" s="15" t="s">
        <v>1379</v>
      </c>
      <c r="BM446" s="189" t="s">
        <v>1393</v>
      </c>
    </row>
    <row r="447" spans="2:65" s="1" customFormat="1" ht="24" customHeight="1">
      <c r="B447" s="31"/>
      <c r="C447" s="177" t="s">
        <v>428</v>
      </c>
      <c r="D447" s="177" t="s">
        <v>153</v>
      </c>
      <c r="E447" s="178" t="s">
        <v>1394</v>
      </c>
      <c r="F447" s="179" t="s">
        <v>1395</v>
      </c>
      <c r="G447" s="180" t="s">
        <v>1392</v>
      </c>
      <c r="H447" s="181">
        <v>3</v>
      </c>
      <c r="I447" s="182"/>
      <c r="J447" s="182"/>
      <c r="K447" s="183">
        <f>ROUND(P447*H447,2)</f>
        <v>0</v>
      </c>
      <c r="L447" s="179" t="s">
        <v>157</v>
      </c>
      <c r="M447" s="35"/>
      <c r="N447" s="184" t="s">
        <v>20</v>
      </c>
      <c r="O447" s="185" t="s">
        <v>48</v>
      </c>
      <c r="P447" s="186">
        <f>I447+J447</f>
        <v>0</v>
      </c>
      <c r="Q447" s="186">
        <f>ROUND(I447*H447,2)</f>
        <v>0</v>
      </c>
      <c r="R447" s="186">
        <f>ROUND(J447*H447,2)</f>
        <v>0</v>
      </c>
      <c r="S447" s="59"/>
      <c r="T447" s="187">
        <f>S447*H447</f>
        <v>0</v>
      </c>
      <c r="U447" s="187">
        <v>0</v>
      </c>
      <c r="V447" s="187">
        <f>U447*H447</f>
        <v>0</v>
      </c>
      <c r="W447" s="187">
        <v>0</v>
      </c>
      <c r="X447" s="188">
        <f>W447*H447</f>
        <v>0</v>
      </c>
      <c r="AR447" s="189" t="s">
        <v>1379</v>
      </c>
      <c r="AT447" s="189" t="s">
        <v>153</v>
      </c>
      <c r="AU447" s="189" t="s">
        <v>158</v>
      </c>
      <c r="AY447" s="15" t="s">
        <v>150</v>
      </c>
      <c r="BE447" s="190">
        <f>IF(O447="základní",K447,0)</f>
        <v>0</v>
      </c>
      <c r="BF447" s="190">
        <f>IF(O447="snížená",K447,0)</f>
        <v>0</v>
      </c>
      <c r="BG447" s="190">
        <f>IF(O447="zákl. přenesená",K447,0)</f>
        <v>0</v>
      </c>
      <c r="BH447" s="190">
        <f>IF(O447="sníž. přenesená",K447,0)</f>
        <v>0</v>
      </c>
      <c r="BI447" s="190">
        <f>IF(O447="nulová",K447,0)</f>
        <v>0</v>
      </c>
      <c r="BJ447" s="15" t="s">
        <v>158</v>
      </c>
      <c r="BK447" s="190">
        <f>ROUND(P447*H447,2)</f>
        <v>0</v>
      </c>
      <c r="BL447" s="15" t="s">
        <v>1379</v>
      </c>
      <c r="BM447" s="189" t="s">
        <v>1396</v>
      </c>
    </row>
    <row r="448" spans="2:65" s="1" customFormat="1" ht="24" customHeight="1">
      <c r="B448" s="31"/>
      <c r="C448" s="177" t="s">
        <v>1397</v>
      </c>
      <c r="D448" s="177" t="s">
        <v>153</v>
      </c>
      <c r="E448" s="178" t="s">
        <v>1398</v>
      </c>
      <c r="F448" s="179" t="s">
        <v>1399</v>
      </c>
      <c r="G448" s="180" t="s">
        <v>1400</v>
      </c>
      <c r="H448" s="181">
        <v>21.6</v>
      </c>
      <c r="I448" s="182"/>
      <c r="J448" s="182"/>
      <c r="K448" s="183">
        <f>ROUND(P448*H448,2)</f>
        <v>0</v>
      </c>
      <c r="L448" s="179" t="s">
        <v>157</v>
      </c>
      <c r="M448" s="35"/>
      <c r="N448" s="184" t="s">
        <v>20</v>
      </c>
      <c r="O448" s="185" t="s">
        <v>48</v>
      </c>
      <c r="P448" s="186">
        <f>I448+J448</f>
        <v>0</v>
      </c>
      <c r="Q448" s="186">
        <f>ROUND(I448*H448,2)</f>
        <v>0</v>
      </c>
      <c r="R448" s="186">
        <f>ROUND(J448*H448,2)</f>
        <v>0</v>
      </c>
      <c r="S448" s="59"/>
      <c r="T448" s="187">
        <f>S448*H448</f>
        <v>0</v>
      </c>
      <c r="U448" s="187">
        <v>0</v>
      </c>
      <c r="V448" s="187">
        <f>U448*H448</f>
        <v>0</v>
      </c>
      <c r="W448" s="187">
        <v>0</v>
      </c>
      <c r="X448" s="188">
        <f>W448*H448</f>
        <v>0</v>
      </c>
      <c r="AR448" s="189" t="s">
        <v>1379</v>
      </c>
      <c r="AT448" s="189" t="s">
        <v>153</v>
      </c>
      <c r="AU448" s="189" t="s">
        <v>158</v>
      </c>
      <c r="AY448" s="15" t="s">
        <v>150</v>
      </c>
      <c r="BE448" s="190">
        <f>IF(O448="základní",K448,0)</f>
        <v>0</v>
      </c>
      <c r="BF448" s="190">
        <f>IF(O448="snížená",K448,0)</f>
        <v>0</v>
      </c>
      <c r="BG448" s="190">
        <f>IF(O448="zákl. přenesená",K448,0)</f>
        <v>0</v>
      </c>
      <c r="BH448" s="190">
        <f>IF(O448="sníž. přenesená",K448,0)</f>
        <v>0</v>
      </c>
      <c r="BI448" s="190">
        <f>IF(O448="nulová",K448,0)</f>
        <v>0</v>
      </c>
      <c r="BJ448" s="15" t="s">
        <v>158</v>
      </c>
      <c r="BK448" s="190">
        <f>ROUND(P448*H448,2)</f>
        <v>0</v>
      </c>
      <c r="BL448" s="15" t="s">
        <v>1379</v>
      </c>
      <c r="BM448" s="189" t="s">
        <v>1401</v>
      </c>
    </row>
    <row r="449" spans="2:65" s="1" customFormat="1" ht="24" customHeight="1">
      <c r="B449" s="31"/>
      <c r="C449" s="177" t="s">
        <v>1402</v>
      </c>
      <c r="D449" s="177" t="s">
        <v>153</v>
      </c>
      <c r="E449" s="178" t="s">
        <v>1403</v>
      </c>
      <c r="F449" s="179" t="s">
        <v>1404</v>
      </c>
      <c r="G449" s="180" t="s">
        <v>1405</v>
      </c>
      <c r="H449" s="181">
        <v>1</v>
      </c>
      <c r="I449" s="182"/>
      <c r="J449" s="182"/>
      <c r="K449" s="183">
        <f>ROUND(P449*H449,2)</f>
        <v>0</v>
      </c>
      <c r="L449" s="179" t="s">
        <v>157</v>
      </c>
      <c r="M449" s="35"/>
      <c r="N449" s="184" t="s">
        <v>20</v>
      </c>
      <c r="O449" s="185" t="s">
        <v>48</v>
      </c>
      <c r="P449" s="186">
        <f>I449+J449</f>
        <v>0</v>
      </c>
      <c r="Q449" s="186">
        <f>ROUND(I449*H449,2)</f>
        <v>0</v>
      </c>
      <c r="R449" s="186">
        <f>ROUND(J449*H449,2)</f>
        <v>0</v>
      </c>
      <c r="S449" s="59"/>
      <c r="T449" s="187">
        <f>S449*H449</f>
        <v>0</v>
      </c>
      <c r="U449" s="187">
        <v>0</v>
      </c>
      <c r="V449" s="187">
        <f>U449*H449</f>
        <v>0</v>
      </c>
      <c r="W449" s="187">
        <v>0</v>
      </c>
      <c r="X449" s="188">
        <f>W449*H449</f>
        <v>0</v>
      </c>
      <c r="AR449" s="189" t="s">
        <v>1379</v>
      </c>
      <c r="AT449" s="189" t="s">
        <v>153</v>
      </c>
      <c r="AU449" s="189" t="s">
        <v>158</v>
      </c>
      <c r="AY449" s="15" t="s">
        <v>150</v>
      </c>
      <c r="BE449" s="190">
        <f>IF(O449="základní",K449,0)</f>
        <v>0</v>
      </c>
      <c r="BF449" s="190">
        <f>IF(O449="snížená",K449,0)</f>
        <v>0</v>
      </c>
      <c r="BG449" s="190">
        <f>IF(O449="zákl. přenesená",K449,0)</f>
        <v>0</v>
      </c>
      <c r="BH449" s="190">
        <f>IF(O449="sníž. přenesená",K449,0)</f>
        <v>0</v>
      </c>
      <c r="BI449" s="190">
        <f>IF(O449="nulová",K449,0)</f>
        <v>0</v>
      </c>
      <c r="BJ449" s="15" t="s">
        <v>158</v>
      </c>
      <c r="BK449" s="190">
        <f>ROUND(P449*H449,2)</f>
        <v>0</v>
      </c>
      <c r="BL449" s="15" t="s">
        <v>1379</v>
      </c>
      <c r="BM449" s="189" t="s">
        <v>1406</v>
      </c>
    </row>
    <row r="450" spans="2:63" s="11" customFormat="1" ht="22.9" customHeight="1">
      <c r="B450" s="160"/>
      <c r="C450" s="161"/>
      <c r="D450" s="162" t="s">
        <v>77</v>
      </c>
      <c r="E450" s="175" t="s">
        <v>1407</v>
      </c>
      <c r="F450" s="175" t="s">
        <v>1408</v>
      </c>
      <c r="G450" s="161"/>
      <c r="H450" s="161"/>
      <c r="I450" s="164"/>
      <c r="J450" s="164"/>
      <c r="K450" s="176">
        <f>BK450</f>
        <v>0</v>
      </c>
      <c r="L450" s="161"/>
      <c r="M450" s="166"/>
      <c r="N450" s="167"/>
      <c r="O450" s="168"/>
      <c r="P450" s="168"/>
      <c r="Q450" s="169">
        <f>Q451</f>
        <v>0</v>
      </c>
      <c r="R450" s="169">
        <f>R451</f>
        <v>0</v>
      </c>
      <c r="S450" s="168"/>
      <c r="T450" s="170">
        <f>T451</f>
        <v>0</v>
      </c>
      <c r="U450" s="168"/>
      <c r="V450" s="170">
        <f>V451</f>
        <v>0</v>
      </c>
      <c r="W450" s="168"/>
      <c r="X450" s="171">
        <f>X451</f>
        <v>0</v>
      </c>
      <c r="AR450" s="172" t="s">
        <v>160</v>
      </c>
      <c r="AT450" s="173" t="s">
        <v>77</v>
      </c>
      <c r="AU450" s="173" t="s">
        <v>83</v>
      </c>
      <c r="AY450" s="172" t="s">
        <v>150</v>
      </c>
      <c r="BK450" s="174">
        <f>BK451</f>
        <v>0</v>
      </c>
    </row>
    <row r="451" spans="2:65" s="1" customFormat="1" ht="24" customHeight="1">
      <c r="B451" s="31"/>
      <c r="C451" s="177" t="s">
        <v>1409</v>
      </c>
      <c r="D451" s="177" t="s">
        <v>153</v>
      </c>
      <c r="E451" s="178" t="s">
        <v>1410</v>
      </c>
      <c r="F451" s="179" t="s">
        <v>1411</v>
      </c>
      <c r="G451" s="180" t="s">
        <v>301</v>
      </c>
      <c r="H451" s="181">
        <v>1</v>
      </c>
      <c r="I451" s="182"/>
      <c r="J451" s="182"/>
      <c r="K451" s="183">
        <f>ROUND(P451*H451,2)</f>
        <v>0</v>
      </c>
      <c r="L451" s="179" t="s">
        <v>157</v>
      </c>
      <c r="M451" s="35"/>
      <c r="N451" s="184" t="s">
        <v>20</v>
      </c>
      <c r="O451" s="185" t="s">
        <v>48</v>
      </c>
      <c r="P451" s="186">
        <f>I451+J451</f>
        <v>0</v>
      </c>
      <c r="Q451" s="186">
        <f>ROUND(I451*H451,2)</f>
        <v>0</v>
      </c>
      <c r="R451" s="186">
        <f>ROUND(J451*H451,2)</f>
        <v>0</v>
      </c>
      <c r="S451" s="59"/>
      <c r="T451" s="187">
        <f>S451*H451</f>
        <v>0</v>
      </c>
      <c r="U451" s="187">
        <v>0</v>
      </c>
      <c r="V451" s="187">
        <f>U451*H451</f>
        <v>0</v>
      </c>
      <c r="W451" s="187">
        <v>0</v>
      </c>
      <c r="X451" s="188">
        <f>W451*H451</f>
        <v>0</v>
      </c>
      <c r="AR451" s="189" t="s">
        <v>1379</v>
      </c>
      <c r="AT451" s="189" t="s">
        <v>153</v>
      </c>
      <c r="AU451" s="189" t="s">
        <v>158</v>
      </c>
      <c r="AY451" s="15" t="s">
        <v>150</v>
      </c>
      <c r="BE451" s="190">
        <f>IF(O451="základní",K451,0)</f>
        <v>0</v>
      </c>
      <c r="BF451" s="190">
        <f>IF(O451="snížená",K451,0)</f>
        <v>0</v>
      </c>
      <c r="BG451" s="190">
        <f>IF(O451="zákl. přenesená",K451,0)</f>
        <v>0</v>
      </c>
      <c r="BH451" s="190">
        <f>IF(O451="sníž. přenesená",K451,0)</f>
        <v>0</v>
      </c>
      <c r="BI451" s="190">
        <f>IF(O451="nulová",K451,0)</f>
        <v>0</v>
      </c>
      <c r="BJ451" s="15" t="s">
        <v>158</v>
      </c>
      <c r="BK451" s="190">
        <f>ROUND(P451*H451,2)</f>
        <v>0</v>
      </c>
      <c r="BL451" s="15" t="s">
        <v>1379</v>
      </c>
      <c r="BM451" s="189" t="s">
        <v>1412</v>
      </c>
    </row>
    <row r="452" spans="2:63" s="11" customFormat="1" ht="22.9" customHeight="1">
      <c r="B452" s="160"/>
      <c r="C452" s="161"/>
      <c r="D452" s="162" t="s">
        <v>77</v>
      </c>
      <c r="E452" s="175" t="s">
        <v>1413</v>
      </c>
      <c r="F452" s="175" t="s">
        <v>1414</v>
      </c>
      <c r="G452" s="161"/>
      <c r="H452" s="161"/>
      <c r="I452" s="164"/>
      <c r="J452" s="164"/>
      <c r="K452" s="176">
        <f>BK452</f>
        <v>0</v>
      </c>
      <c r="L452" s="161"/>
      <c r="M452" s="166"/>
      <c r="N452" s="167"/>
      <c r="O452" s="168"/>
      <c r="P452" s="168"/>
      <c r="Q452" s="169">
        <f>Q453</f>
        <v>0</v>
      </c>
      <c r="R452" s="169">
        <f>R453</f>
        <v>0</v>
      </c>
      <c r="S452" s="168"/>
      <c r="T452" s="170">
        <f>T453</f>
        <v>0</v>
      </c>
      <c r="U452" s="168"/>
      <c r="V452" s="170">
        <f>V453</f>
        <v>0</v>
      </c>
      <c r="W452" s="168"/>
      <c r="X452" s="171">
        <f>X453</f>
        <v>0</v>
      </c>
      <c r="AR452" s="172" t="s">
        <v>160</v>
      </c>
      <c r="AT452" s="173" t="s">
        <v>77</v>
      </c>
      <c r="AU452" s="173" t="s">
        <v>83</v>
      </c>
      <c r="AY452" s="172" t="s">
        <v>150</v>
      </c>
      <c r="BK452" s="174">
        <f>BK453</f>
        <v>0</v>
      </c>
    </row>
    <row r="453" spans="2:65" s="1" customFormat="1" ht="24" customHeight="1">
      <c r="B453" s="31"/>
      <c r="C453" s="177" t="s">
        <v>1415</v>
      </c>
      <c r="D453" s="177" t="s">
        <v>153</v>
      </c>
      <c r="E453" s="178" t="s">
        <v>1416</v>
      </c>
      <c r="F453" s="179" t="s">
        <v>1417</v>
      </c>
      <c r="G453" s="180" t="s">
        <v>83</v>
      </c>
      <c r="H453" s="181">
        <v>2</v>
      </c>
      <c r="I453" s="182"/>
      <c r="J453" s="182"/>
      <c r="K453" s="183">
        <f>ROUND(P453*H453,2)</f>
        <v>0</v>
      </c>
      <c r="L453" s="179" t="s">
        <v>157</v>
      </c>
      <c r="M453" s="35"/>
      <c r="N453" s="212" t="s">
        <v>20</v>
      </c>
      <c r="O453" s="213" t="s">
        <v>48</v>
      </c>
      <c r="P453" s="214">
        <f>I453+J453</f>
        <v>0</v>
      </c>
      <c r="Q453" s="214">
        <f>ROUND(I453*H453,2)</f>
        <v>0</v>
      </c>
      <c r="R453" s="214">
        <f>ROUND(J453*H453,2)</f>
        <v>0</v>
      </c>
      <c r="S453" s="215"/>
      <c r="T453" s="216">
        <f>S453*H453</f>
        <v>0</v>
      </c>
      <c r="U453" s="216">
        <v>0</v>
      </c>
      <c r="V453" s="216">
        <f>U453*H453</f>
        <v>0</v>
      </c>
      <c r="W453" s="216">
        <v>0</v>
      </c>
      <c r="X453" s="217">
        <f>W453*H453</f>
        <v>0</v>
      </c>
      <c r="AR453" s="189" t="s">
        <v>1379</v>
      </c>
      <c r="AT453" s="189" t="s">
        <v>153</v>
      </c>
      <c r="AU453" s="189" t="s">
        <v>158</v>
      </c>
      <c r="AY453" s="15" t="s">
        <v>150</v>
      </c>
      <c r="BE453" s="190">
        <f>IF(O453="základní",K453,0)</f>
        <v>0</v>
      </c>
      <c r="BF453" s="190">
        <f>IF(O453="snížená",K453,0)</f>
        <v>0</v>
      </c>
      <c r="BG453" s="190">
        <f>IF(O453="zákl. přenesená",K453,0)</f>
        <v>0</v>
      </c>
      <c r="BH453" s="190">
        <f>IF(O453="sníž. přenesená",K453,0)</f>
        <v>0</v>
      </c>
      <c r="BI453" s="190">
        <f>IF(O453="nulová",K453,0)</f>
        <v>0</v>
      </c>
      <c r="BJ453" s="15" t="s">
        <v>158</v>
      </c>
      <c r="BK453" s="190">
        <f>ROUND(P453*H453,2)</f>
        <v>0</v>
      </c>
      <c r="BL453" s="15" t="s">
        <v>1379</v>
      </c>
      <c r="BM453" s="189" t="s">
        <v>1418</v>
      </c>
    </row>
    <row r="454" spans="2:13" s="1" customFormat="1" ht="6.95" customHeight="1">
      <c r="B454" s="43"/>
      <c r="C454" s="44"/>
      <c r="D454" s="44"/>
      <c r="E454" s="44"/>
      <c r="F454" s="44"/>
      <c r="G454" s="44"/>
      <c r="H454" s="44"/>
      <c r="I454" s="124"/>
      <c r="J454" s="124"/>
      <c r="K454" s="44"/>
      <c r="L454" s="44"/>
      <c r="M454" s="35"/>
    </row>
  </sheetData>
  <sheetProtection algorithmName="SHA-512" hashValue="4EZf1dBJFblViLBA0Y7uTrsofu4t5tqr1L7ARY6DTeDqvdkgFVdmXyN8HRGZM8rfQMp32LU87LsSR2XF77Ah2w==" saltValue="QcQOnyQ2mNyVSjilSkgPLqkDlGF0DtWCgcK82W9NBK2oXlKIBMJDhlaeMqX0CAySp11qpRz3NWLsvNHdgpZ6YA==" spinCount="100000" sheet="1" objects="1" scenarios="1" formatColumns="0" formatRows="0" autoFilter="0"/>
  <autoFilter ref="C111:L453"/>
  <mergeCells count="6">
    <mergeCell ref="M2:Z2"/>
    <mergeCell ref="E7:H7"/>
    <mergeCell ref="E16:H16"/>
    <mergeCell ref="E25:H25"/>
    <mergeCell ref="E48:H48"/>
    <mergeCell ref="E104:H104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8" customWidth="1"/>
    <col min="2" max="2" width="1.7109375" style="218" customWidth="1"/>
    <col min="3" max="4" width="5.00390625" style="218" customWidth="1"/>
    <col min="5" max="5" width="11.7109375" style="218" customWidth="1"/>
    <col min="6" max="6" width="9.140625" style="218" customWidth="1"/>
    <col min="7" max="7" width="5.00390625" style="218" customWidth="1"/>
    <col min="8" max="8" width="77.8515625" style="218" customWidth="1"/>
    <col min="9" max="10" width="20.00390625" style="218" customWidth="1"/>
    <col min="11" max="11" width="1.7109375" style="218" customWidth="1"/>
  </cols>
  <sheetData>
    <row r="1" ht="37.5" customHeight="1"/>
    <row r="2" spans="2:11" ht="7.5" customHeight="1">
      <c r="B2" s="219"/>
      <c r="C2" s="220"/>
      <c r="D2" s="220"/>
      <c r="E2" s="220"/>
      <c r="F2" s="220"/>
      <c r="G2" s="220"/>
      <c r="H2" s="220"/>
      <c r="I2" s="220"/>
      <c r="J2" s="220"/>
      <c r="K2" s="221"/>
    </row>
    <row r="3" spans="2:11" s="13" customFormat="1" ht="45" customHeight="1">
      <c r="B3" s="222"/>
      <c r="C3" s="345" t="s">
        <v>1419</v>
      </c>
      <c r="D3" s="345"/>
      <c r="E3" s="345"/>
      <c r="F3" s="345"/>
      <c r="G3" s="345"/>
      <c r="H3" s="345"/>
      <c r="I3" s="345"/>
      <c r="J3" s="345"/>
      <c r="K3" s="223"/>
    </row>
    <row r="4" spans="2:11" ht="25.5" customHeight="1">
      <c r="B4" s="224"/>
      <c r="C4" s="349" t="s">
        <v>1420</v>
      </c>
      <c r="D4" s="349"/>
      <c r="E4" s="349"/>
      <c r="F4" s="349"/>
      <c r="G4" s="349"/>
      <c r="H4" s="349"/>
      <c r="I4" s="349"/>
      <c r="J4" s="349"/>
      <c r="K4" s="225"/>
    </row>
    <row r="5" spans="2:11" ht="5.25" customHeight="1">
      <c r="B5" s="224"/>
      <c r="C5" s="226"/>
      <c r="D5" s="226"/>
      <c r="E5" s="226"/>
      <c r="F5" s="226"/>
      <c r="G5" s="226"/>
      <c r="H5" s="226"/>
      <c r="I5" s="226"/>
      <c r="J5" s="226"/>
      <c r="K5" s="225"/>
    </row>
    <row r="6" spans="2:11" ht="15" customHeight="1">
      <c r="B6" s="224"/>
      <c r="C6" s="347" t="s">
        <v>1421</v>
      </c>
      <c r="D6" s="347"/>
      <c r="E6" s="347"/>
      <c r="F6" s="347"/>
      <c r="G6" s="347"/>
      <c r="H6" s="347"/>
      <c r="I6" s="347"/>
      <c r="J6" s="347"/>
      <c r="K6" s="225"/>
    </row>
    <row r="7" spans="2:11" ht="15" customHeight="1">
      <c r="B7" s="228"/>
      <c r="C7" s="347" t="s">
        <v>1422</v>
      </c>
      <c r="D7" s="347"/>
      <c r="E7" s="347"/>
      <c r="F7" s="347"/>
      <c r="G7" s="347"/>
      <c r="H7" s="347"/>
      <c r="I7" s="347"/>
      <c r="J7" s="347"/>
      <c r="K7" s="225"/>
    </row>
    <row r="8" spans="2:11" ht="12.75" customHeight="1">
      <c r="B8" s="228"/>
      <c r="C8" s="227"/>
      <c r="D8" s="227"/>
      <c r="E8" s="227"/>
      <c r="F8" s="227"/>
      <c r="G8" s="227"/>
      <c r="H8" s="227"/>
      <c r="I8" s="227"/>
      <c r="J8" s="227"/>
      <c r="K8" s="225"/>
    </row>
    <row r="9" spans="2:11" ht="15" customHeight="1">
      <c r="B9" s="228"/>
      <c r="C9" s="347" t="s">
        <v>1423</v>
      </c>
      <c r="D9" s="347"/>
      <c r="E9" s="347"/>
      <c r="F9" s="347"/>
      <c r="G9" s="347"/>
      <c r="H9" s="347"/>
      <c r="I9" s="347"/>
      <c r="J9" s="347"/>
      <c r="K9" s="225"/>
    </row>
    <row r="10" spans="2:11" ht="15" customHeight="1">
      <c r="B10" s="228"/>
      <c r="C10" s="227"/>
      <c r="D10" s="347" t="s">
        <v>1424</v>
      </c>
      <c r="E10" s="347"/>
      <c r="F10" s="347"/>
      <c r="G10" s="347"/>
      <c r="H10" s="347"/>
      <c r="I10" s="347"/>
      <c r="J10" s="347"/>
      <c r="K10" s="225"/>
    </row>
    <row r="11" spans="2:11" ht="15" customHeight="1">
      <c r="B11" s="228"/>
      <c r="C11" s="229"/>
      <c r="D11" s="347" t="s">
        <v>1425</v>
      </c>
      <c r="E11" s="347"/>
      <c r="F11" s="347"/>
      <c r="G11" s="347"/>
      <c r="H11" s="347"/>
      <c r="I11" s="347"/>
      <c r="J11" s="347"/>
      <c r="K11" s="225"/>
    </row>
    <row r="12" spans="2:11" ht="15" customHeight="1">
      <c r="B12" s="228"/>
      <c r="C12" s="229"/>
      <c r="D12" s="227"/>
      <c r="E12" s="227"/>
      <c r="F12" s="227"/>
      <c r="G12" s="227"/>
      <c r="H12" s="227"/>
      <c r="I12" s="227"/>
      <c r="J12" s="227"/>
      <c r="K12" s="225"/>
    </row>
    <row r="13" spans="2:11" ht="15" customHeight="1">
      <c r="B13" s="228"/>
      <c r="C13" s="229"/>
      <c r="D13" s="230" t="s">
        <v>1426</v>
      </c>
      <c r="E13" s="227"/>
      <c r="F13" s="227"/>
      <c r="G13" s="227"/>
      <c r="H13" s="227"/>
      <c r="I13" s="227"/>
      <c r="J13" s="227"/>
      <c r="K13" s="225"/>
    </row>
    <row r="14" spans="2:11" ht="12.75" customHeight="1">
      <c r="B14" s="228"/>
      <c r="C14" s="229"/>
      <c r="D14" s="229"/>
      <c r="E14" s="229"/>
      <c r="F14" s="229"/>
      <c r="G14" s="229"/>
      <c r="H14" s="229"/>
      <c r="I14" s="229"/>
      <c r="J14" s="229"/>
      <c r="K14" s="225"/>
    </row>
    <row r="15" spans="2:11" ht="15" customHeight="1">
      <c r="B15" s="228"/>
      <c r="C15" s="229"/>
      <c r="D15" s="347" t="s">
        <v>1427</v>
      </c>
      <c r="E15" s="347"/>
      <c r="F15" s="347"/>
      <c r="G15" s="347"/>
      <c r="H15" s="347"/>
      <c r="I15" s="347"/>
      <c r="J15" s="347"/>
      <c r="K15" s="225"/>
    </row>
    <row r="16" spans="2:11" ht="15" customHeight="1">
      <c r="B16" s="228"/>
      <c r="C16" s="229"/>
      <c r="D16" s="347" t="s">
        <v>1428</v>
      </c>
      <c r="E16" s="347"/>
      <c r="F16" s="347"/>
      <c r="G16" s="347"/>
      <c r="H16" s="347"/>
      <c r="I16" s="347"/>
      <c r="J16" s="347"/>
      <c r="K16" s="225"/>
    </row>
    <row r="17" spans="2:11" ht="15" customHeight="1">
      <c r="B17" s="228"/>
      <c r="C17" s="229"/>
      <c r="D17" s="347" t="s">
        <v>1429</v>
      </c>
      <c r="E17" s="347"/>
      <c r="F17" s="347"/>
      <c r="G17" s="347"/>
      <c r="H17" s="347"/>
      <c r="I17" s="347"/>
      <c r="J17" s="347"/>
      <c r="K17" s="225"/>
    </row>
    <row r="18" spans="2:11" ht="15" customHeight="1">
      <c r="B18" s="228"/>
      <c r="C18" s="229"/>
      <c r="D18" s="229"/>
      <c r="E18" s="231" t="s">
        <v>82</v>
      </c>
      <c r="F18" s="347" t="s">
        <v>1430</v>
      </c>
      <c r="G18" s="347"/>
      <c r="H18" s="347"/>
      <c r="I18" s="347"/>
      <c r="J18" s="347"/>
      <c r="K18" s="225"/>
    </row>
    <row r="19" spans="2:11" ht="15" customHeight="1">
      <c r="B19" s="228"/>
      <c r="C19" s="229"/>
      <c r="D19" s="229"/>
      <c r="E19" s="231" t="s">
        <v>1431</v>
      </c>
      <c r="F19" s="347" t="s">
        <v>1432</v>
      </c>
      <c r="G19" s="347"/>
      <c r="H19" s="347"/>
      <c r="I19" s="347"/>
      <c r="J19" s="347"/>
      <c r="K19" s="225"/>
    </row>
    <row r="20" spans="2:11" ht="15" customHeight="1">
      <c r="B20" s="228"/>
      <c r="C20" s="229"/>
      <c r="D20" s="229"/>
      <c r="E20" s="231" t="s">
        <v>1433</v>
      </c>
      <c r="F20" s="347" t="s">
        <v>1434</v>
      </c>
      <c r="G20" s="347"/>
      <c r="H20" s="347"/>
      <c r="I20" s="347"/>
      <c r="J20" s="347"/>
      <c r="K20" s="225"/>
    </row>
    <row r="21" spans="2:11" ht="15" customHeight="1">
      <c r="B21" s="228"/>
      <c r="C21" s="229"/>
      <c r="D21" s="229"/>
      <c r="E21" s="231" t="s">
        <v>1435</v>
      </c>
      <c r="F21" s="347" t="s">
        <v>1436</v>
      </c>
      <c r="G21" s="347"/>
      <c r="H21" s="347"/>
      <c r="I21" s="347"/>
      <c r="J21" s="347"/>
      <c r="K21" s="225"/>
    </row>
    <row r="22" spans="2:11" ht="15" customHeight="1">
      <c r="B22" s="228"/>
      <c r="C22" s="229"/>
      <c r="D22" s="229"/>
      <c r="E22" s="231" t="s">
        <v>1437</v>
      </c>
      <c r="F22" s="347" t="s">
        <v>1438</v>
      </c>
      <c r="G22" s="347"/>
      <c r="H22" s="347"/>
      <c r="I22" s="347"/>
      <c r="J22" s="347"/>
      <c r="K22" s="225"/>
    </row>
    <row r="23" spans="2:11" ht="15" customHeight="1">
      <c r="B23" s="228"/>
      <c r="C23" s="229"/>
      <c r="D23" s="229"/>
      <c r="E23" s="231" t="s">
        <v>1439</v>
      </c>
      <c r="F23" s="347" t="s">
        <v>1440</v>
      </c>
      <c r="G23" s="347"/>
      <c r="H23" s="347"/>
      <c r="I23" s="347"/>
      <c r="J23" s="347"/>
      <c r="K23" s="225"/>
    </row>
    <row r="24" spans="2:11" ht="12.75" customHeight="1">
      <c r="B24" s="228"/>
      <c r="C24" s="229"/>
      <c r="D24" s="229"/>
      <c r="E24" s="229"/>
      <c r="F24" s="229"/>
      <c r="G24" s="229"/>
      <c r="H24" s="229"/>
      <c r="I24" s="229"/>
      <c r="J24" s="229"/>
      <c r="K24" s="225"/>
    </row>
    <row r="25" spans="2:11" ht="15" customHeight="1">
      <c r="B25" s="228"/>
      <c r="C25" s="347" t="s">
        <v>1441</v>
      </c>
      <c r="D25" s="347"/>
      <c r="E25" s="347"/>
      <c r="F25" s="347"/>
      <c r="G25" s="347"/>
      <c r="H25" s="347"/>
      <c r="I25" s="347"/>
      <c r="J25" s="347"/>
      <c r="K25" s="225"/>
    </row>
    <row r="26" spans="2:11" ht="15" customHeight="1">
      <c r="B26" s="228"/>
      <c r="C26" s="347" t="s">
        <v>1442</v>
      </c>
      <c r="D26" s="347"/>
      <c r="E26" s="347"/>
      <c r="F26" s="347"/>
      <c r="G26" s="347"/>
      <c r="H26" s="347"/>
      <c r="I26" s="347"/>
      <c r="J26" s="347"/>
      <c r="K26" s="225"/>
    </row>
    <row r="27" spans="2:11" ht="15" customHeight="1">
      <c r="B27" s="228"/>
      <c r="C27" s="227"/>
      <c r="D27" s="347" t="s">
        <v>1443</v>
      </c>
      <c r="E27" s="347"/>
      <c r="F27" s="347"/>
      <c r="G27" s="347"/>
      <c r="H27" s="347"/>
      <c r="I27" s="347"/>
      <c r="J27" s="347"/>
      <c r="K27" s="225"/>
    </row>
    <row r="28" spans="2:11" ht="15" customHeight="1">
      <c r="B28" s="228"/>
      <c r="C28" s="229"/>
      <c r="D28" s="347" t="s">
        <v>1444</v>
      </c>
      <c r="E28" s="347"/>
      <c r="F28" s="347"/>
      <c r="G28" s="347"/>
      <c r="H28" s="347"/>
      <c r="I28" s="347"/>
      <c r="J28" s="347"/>
      <c r="K28" s="225"/>
    </row>
    <row r="29" spans="2:11" ht="12.75" customHeight="1">
      <c r="B29" s="228"/>
      <c r="C29" s="229"/>
      <c r="D29" s="229"/>
      <c r="E29" s="229"/>
      <c r="F29" s="229"/>
      <c r="G29" s="229"/>
      <c r="H29" s="229"/>
      <c r="I29" s="229"/>
      <c r="J29" s="229"/>
      <c r="K29" s="225"/>
    </row>
    <row r="30" spans="2:11" ht="15" customHeight="1">
      <c r="B30" s="228"/>
      <c r="C30" s="229"/>
      <c r="D30" s="347" t="s">
        <v>1445</v>
      </c>
      <c r="E30" s="347"/>
      <c r="F30" s="347"/>
      <c r="G30" s="347"/>
      <c r="H30" s="347"/>
      <c r="I30" s="347"/>
      <c r="J30" s="347"/>
      <c r="K30" s="225"/>
    </row>
    <row r="31" spans="2:11" ht="15" customHeight="1">
      <c r="B31" s="228"/>
      <c r="C31" s="229"/>
      <c r="D31" s="347" t="s">
        <v>1446</v>
      </c>
      <c r="E31" s="347"/>
      <c r="F31" s="347"/>
      <c r="G31" s="347"/>
      <c r="H31" s="347"/>
      <c r="I31" s="347"/>
      <c r="J31" s="347"/>
      <c r="K31" s="225"/>
    </row>
    <row r="32" spans="2:11" ht="12.75" customHeight="1">
      <c r="B32" s="228"/>
      <c r="C32" s="229"/>
      <c r="D32" s="229"/>
      <c r="E32" s="229"/>
      <c r="F32" s="229"/>
      <c r="G32" s="229"/>
      <c r="H32" s="229"/>
      <c r="I32" s="229"/>
      <c r="J32" s="229"/>
      <c r="K32" s="225"/>
    </row>
    <row r="33" spans="2:11" ht="15" customHeight="1">
      <c r="B33" s="228"/>
      <c r="C33" s="229"/>
      <c r="D33" s="347" t="s">
        <v>1447</v>
      </c>
      <c r="E33" s="347"/>
      <c r="F33" s="347"/>
      <c r="G33" s="347"/>
      <c r="H33" s="347"/>
      <c r="I33" s="347"/>
      <c r="J33" s="347"/>
      <c r="K33" s="225"/>
    </row>
    <row r="34" spans="2:11" ht="15" customHeight="1">
      <c r="B34" s="228"/>
      <c r="C34" s="229"/>
      <c r="D34" s="347" t="s">
        <v>1448</v>
      </c>
      <c r="E34" s="347"/>
      <c r="F34" s="347"/>
      <c r="G34" s="347"/>
      <c r="H34" s="347"/>
      <c r="I34" s="347"/>
      <c r="J34" s="347"/>
      <c r="K34" s="225"/>
    </row>
    <row r="35" spans="2:11" ht="15" customHeight="1">
      <c r="B35" s="228"/>
      <c r="C35" s="229"/>
      <c r="D35" s="347" t="s">
        <v>1449</v>
      </c>
      <c r="E35" s="347"/>
      <c r="F35" s="347"/>
      <c r="G35" s="347"/>
      <c r="H35" s="347"/>
      <c r="I35" s="347"/>
      <c r="J35" s="347"/>
      <c r="K35" s="225"/>
    </row>
    <row r="36" spans="2:11" ht="15" customHeight="1">
      <c r="B36" s="228"/>
      <c r="C36" s="229"/>
      <c r="D36" s="227"/>
      <c r="E36" s="230" t="s">
        <v>132</v>
      </c>
      <c r="F36" s="227"/>
      <c r="G36" s="347" t="s">
        <v>1450</v>
      </c>
      <c r="H36" s="347"/>
      <c r="I36" s="347"/>
      <c r="J36" s="347"/>
      <c r="K36" s="225"/>
    </row>
    <row r="37" spans="2:11" ht="30.75" customHeight="1">
      <c r="B37" s="228"/>
      <c r="C37" s="229"/>
      <c r="D37" s="227"/>
      <c r="E37" s="230" t="s">
        <v>1451</v>
      </c>
      <c r="F37" s="227"/>
      <c r="G37" s="347" t="s">
        <v>1452</v>
      </c>
      <c r="H37" s="347"/>
      <c r="I37" s="347"/>
      <c r="J37" s="347"/>
      <c r="K37" s="225"/>
    </row>
    <row r="38" spans="2:11" ht="15" customHeight="1">
      <c r="B38" s="228"/>
      <c r="C38" s="229"/>
      <c r="D38" s="227"/>
      <c r="E38" s="230" t="s">
        <v>57</v>
      </c>
      <c r="F38" s="227"/>
      <c r="G38" s="347" t="s">
        <v>1453</v>
      </c>
      <c r="H38" s="347"/>
      <c r="I38" s="347"/>
      <c r="J38" s="347"/>
      <c r="K38" s="225"/>
    </row>
    <row r="39" spans="2:11" ht="15" customHeight="1">
      <c r="B39" s="228"/>
      <c r="C39" s="229"/>
      <c r="D39" s="227"/>
      <c r="E39" s="230" t="s">
        <v>58</v>
      </c>
      <c r="F39" s="227"/>
      <c r="G39" s="347" t="s">
        <v>1454</v>
      </c>
      <c r="H39" s="347"/>
      <c r="I39" s="347"/>
      <c r="J39" s="347"/>
      <c r="K39" s="225"/>
    </row>
    <row r="40" spans="2:11" ht="15" customHeight="1">
      <c r="B40" s="228"/>
      <c r="C40" s="229"/>
      <c r="D40" s="227"/>
      <c r="E40" s="230" t="s">
        <v>133</v>
      </c>
      <c r="F40" s="227"/>
      <c r="G40" s="347" t="s">
        <v>1455</v>
      </c>
      <c r="H40" s="347"/>
      <c r="I40" s="347"/>
      <c r="J40" s="347"/>
      <c r="K40" s="225"/>
    </row>
    <row r="41" spans="2:11" ht="15" customHeight="1">
      <c r="B41" s="228"/>
      <c r="C41" s="229"/>
      <c r="D41" s="227"/>
      <c r="E41" s="230" t="s">
        <v>134</v>
      </c>
      <c r="F41" s="227"/>
      <c r="G41" s="347" t="s">
        <v>1456</v>
      </c>
      <c r="H41" s="347"/>
      <c r="I41" s="347"/>
      <c r="J41" s="347"/>
      <c r="K41" s="225"/>
    </row>
    <row r="42" spans="2:11" ht="15" customHeight="1">
      <c r="B42" s="228"/>
      <c r="C42" s="229"/>
      <c r="D42" s="227"/>
      <c r="E42" s="230" t="s">
        <v>1457</v>
      </c>
      <c r="F42" s="227"/>
      <c r="G42" s="347" t="s">
        <v>1458</v>
      </c>
      <c r="H42" s="347"/>
      <c r="I42" s="347"/>
      <c r="J42" s="347"/>
      <c r="K42" s="225"/>
    </row>
    <row r="43" spans="2:11" ht="15" customHeight="1">
      <c r="B43" s="228"/>
      <c r="C43" s="229"/>
      <c r="D43" s="227"/>
      <c r="E43" s="230"/>
      <c r="F43" s="227"/>
      <c r="G43" s="347" t="s">
        <v>1459</v>
      </c>
      <c r="H43" s="347"/>
      <c r="I43" s="347"/>
      <c r="J43" s="347"/>
      <c r="K43" s="225"/>
    </row>
    <row r="44" spans="2:11" ht="15" customHeight="1">
      <c r="B44" s="228"/>
      <c r="C44" s="229"/>
      <c r="D44" s="227"/>
      <c r="E44" s="230" t="s">
        <v>1460</v>
      </c>
      <c r="F44" s="227"/>
      <c r="G44" s="347" t="s">
        <v>1461</v>
      </c>
      <c r="H44" s="347"/>
      <c r="I44" s="347"/>
      <c r="J44" s="347"/>
      <c r="K44" s="225"/>
    </row>
    <row r="45" spans="2:11" ht="15" customHeight="1">
      <c r="B45" s="228"/>
      <c r="C45" s="229"/>
      <c r="D45" s="227"/>
      <c r="E45" s="230" t="s">
        <v>137</v>
      </c>
      <c r="F45" s="227"/>
      <c r="G45" s="347" t="s">
        <v>1462</v>
      </c>
      <c r="H45" s="347"/>
      <c r="I45" s="347"/>
      <c r="J45" s="347"/>
      <c r="K45" s="225"/>
    </row>
    <row r="46" spans="2:11" ht="12.75" customHeight="1">
      <c r="B46" s="228"/>
      <c r="C46" s="229"/>
      <c r="D46" s="227"/>
      <c r="E46" s="227"/>
      <c r="F46" s="227"/>
      <c r="G46" s="227"/>
      <c r="H46" s="227"/>
      <c r="I46" s="227"/>
      <c r="J46" s="227"/>
      <c r="K46" s="225"/>
    </row>
    <row r="47" spans="2:11" ht="15" customHeight="1">
      <c r="B47" s="228"/>
      <c r="C47" s="229"/>
      <c r="D47" s="347" t="s">
        <v>1463</v>
      </c>
      <c r="E47" s="347"/>
      <c r="F47" s="347"/>
      <c r="G47" s="347"/>
      <c r="H47" s="347"/>
      <c r="I47" s="347"/>
      <c r="J47" s="347"/>
      <c r="K47" s="225"/>
    </row>
    <row r="48" spans="2:11" ht="15" customHeight="1">
      <c r="B48" s="228"/>
      <c r="C48" s="229"/>
      <c r="D48" s="229"/>
      <c r="E48" s="347" t="s">
        <v>1464</v>
      </c>
      <c r="F48" s="347"/>
      <c r="G48" s="347"/>
      <c r="H48" s="347"/>
      <c r="I48" s="347"/>
      <c r="J48" s="347"/>
      <c r="K48" s="225"/>
    </row>
    <row r="49" spans="2:11" ht="15" customHeight="1">
      <c r="B49" s="228"/>
      <c r="C49" s="229"/>
      <c r="D49" s="229"/>
      <c r="E49" s="347" t="s">
        <v>1465</v>
      </c>
      <c r="F49" s="347"/>
      <c r="G49" s="347"/>
      <c r="H49" s="347"/>
      <c r="I49" s="347"/>
      <c r="J49" s="347"/>
      <c r="K49" s="225"/>
    </row>
    <row r="50" spans="2:11" ht="15" customHeight="1">
      <c r="B50" s="228"/>
      <c r="C50" s="229"/>
      <c r="D50" s="229"/>
      <c r="E50" s="347" t="s">
        <v>1466</v>
      </c>
      <c r="F50" s="347"/>
      <c r="G50" s="347"/>
      <c r="H50" s="347"/>
      <c r="I50" s="347"/>
      <c r="J50" s="347"/>
      <c r="K50" s="225"/>
    </row>
    <row r="51" spans="2:11" ht="15" customHeight="1">
      <c r="B51" s="228"/>
      <c r="C51" s="229"/>
      <c r="D51" s="347" t="s">
        <v>1467</v>
      </c>
      <c r="E51" s="347"/>
      <c r="F51" s="347"/>
      <c r="G51" s="347"/>
      <c r="H51" s="347"/>
      <c r="I51" s="347"/>
      <c r="J51" s="347"/>
      <c r="K51" s="225"/>
    </row>
    <row r="52" spans="2:11" ht="25.5" customHeight="1">
      <c r="B52" s="224"/>
      <c r="C52" s="349" t="s">
        <v>1468</v>
      </c>
      <c r="D52" s="349"/>
      <c r="E52" s="349"/>
      <c r="F52" s="349"/>
      <c r="G52" s="349"/>
      <c r="H52" s="349"/>
      <c r="I52" s="349"/>
      <c r="J52" s="349"/>
      <c r="K52" s="225"/>
    </row>
    <row r="53" spans="2:11" ht="5.25" customHeight="1">
      <c r="B53" s="224"/>
      <c r="C53" s="226"/>
      <c r="D53" s="226"/>
      <c r="E53" s="226"/>
      <c r="F53" s="226"/>
      <c r="G53" s="226"/>
      <c r="H53" s="226"/>
      <c r="I53" s="226"/>
      <c r="J53" s="226"/>
      <c r="K53" s="225"/>
    </row>
    <row r="54" spans="2:11" ht="15" customHeight="1">
      <c r="B54" s="224"/>
      <c r="C54" s="347" t="s">
        <v>1469</v>
      </c>
      <c r="D54" s="347"/>
      <c r="E54" s="347"/>
      <c r="F54" s="347"/>
      <c r="G54" s="347"/>
      <c r="H54" s="347"/>
      <c r="I54" s="347"/>
      <c r="J54" s="347"/>
      <c r="K54" s="225"/>
    </row>
    <row r="55" spans="2:11" ht="15" customHeight="1">
      <c r="B55" s="224"/>
      <c r="C55" s="347" t="s">
        <v>1470</v>
      </c>
      <c r="D55" s="347"/>
      <c r="E55" s="347"/>
      <c r="F55" s="347"/>
      <c r="G55" s="347"/>
      <c r="H55" s="347"/>
      <c r="I55" s="347"/>
      <c r="J55" s="347"/>
      <c r="K55" s="225"/>
    </row>
    <row r="56" spans="2:11" ht="12.75" customHeight="1">
      <c r="B56" s="224"/>
      <c r="C56" s="227"/>
      <c r="D56" s="227"/>
      <c r="E56" s="227"/>
      <c r="F56" s="227"/>
      <c r="G56" s="227"/>
      <c r="H56" s="227"/>
      <c r="I56" s="227"/>
      <c r="J56" s="227"/>
      <c r="K56" s="225"/>
    </row>
    <row r="57" spans="2:11" ht="15" customHeight="1">
      <c r="B57" s="224"/>
      <c r="C57" s="347" t="s">
        <v>1471</v>
      </c>
      <c r="D57" s="347"/>
      <c r="E57" s="347"/>
      <c r="F57" s="347"/>
      <c r="G57" s="347"/>
      <c r="H57" s="347"/>
      <c r="I57" s="347"/>
      <c r="J57" s="347"/>
      <c r="K57" s="225"/>
    </row>
    <row r="58" spans="2:11" ht="15" customHeight="1">
      <c r="B58" s="224"/>
      <c r="C58" s="229"/>
      <c r="D58" s="347" t="s">
        <v>1472</v>
      </c>
      <c r="E58" s="347"/>
      <c r="F58" s="347"/>
      <c r="G58" s="347"/>
      <c r="H58" s="347"/>
      <c r="I58" s="347"/>
      <c r="J58" s="347"/>
      <c r="K58" s="225"/>
    </row>
    <row r="59" spans="2:11" ht="15" customHeight="1">
      <c r="B59" s="224"/>
      <c r="C59" s="229"/>
      <c r="D59" s="347" t="s">
        <v>1473</v>
      </c>
      <c r="E59" s="347"/>
      <c r="F59" s="347"/>
      <c r="G59" s="347"/>
      <c r="H59" s="347"/>
      <c r="I59" s="347"/>
      <c r="J59" s="347"/>
      <c r="K59" s="225"/>
    </row>
    <row r="60" spans="2:11" ht="15" customHeight="1">
      <c r="B60" s="224"/>
      <c r="C60" s="229"/>
      <c r="D60" s="347" t="s">
        <v>1474</v>
      </c>
      <c r="E60" s="347"/>
      <c r="F60" s="347"/>
      <c r="G60" s="347"/>
      <c r="H60" s="347"/>
      <c r="I60" s="347"/>
      <c r="J60" s="347"/>
      <c r="K60" s="225"/>
    </row>
    <row r="61" spans="2:11" ht="15" customHeight="1">
      <c r="B61" s="224"/>
      <c r="C61" s="229"/>
      <c r="D61" s="347" t="s">
        <v>1475</v>
      </c>
      <c r="E61" s="347"/>
      <c r="F61" s="347"/>
      <c r="G61" s="347"/>
      <c r="H61" s="347"/>
      <c r="I61" s="347"/>
      <c r="J61" s="347"/>
      <c r="K61" s="225"/>
    </row>
    <row r="62" spans="2:11" ht="15" customHeight="1">
      <c r="B62" s="224"/>
      <c r="C62" s="229"/>
      <c r="D62" s="348" t="s">
        <v>1476</v>
      </c>
      <c r="E62" s="348"/>
      <c r="F62" s="348"/>
      <c r="G62" s="348"/>
      <c r="H62" s="348"/>
      <c r="I62" s="348"/>
      <c r="J62" s="348"/>
      <c r="K62" s="225"/>
    </row>
    <row r="63" spans="2:11" ht="15" customHeight="1">
      <c r="B63" s="224"/>
      <c r="C63" s="229"/>
      <c r="D63" s="347" t="s">
        <v>1477</v>
      </c>
      <c r="E63" s="347"/>
      <c r="F63" s="347"/>
      <c r="G63" s="347"/>
      <c r="H63" s="347"/>
      <c r="I63" s="347"/>
      <c r="J63" s="347"/>
      <c r="K63" s="225"/>
    </row>
    <row r="64" spans="2:11" ht="12.75" customHeight="1">
      <c r="B64" s="224"/>
      <c r="C64" s="229"/>
      <c r="D64" s="229"/>
      <c r="E64" s="232"/>
      <c r="F64" s="229"/>
      <c r="G64" s="229"/>
      <c r="H64" s="229"/>
      <c r="I64" s="229"/>
      <c r="J64" s="229"/>
      <c r="K64" s="225"/>
    </row>
    <row r="65" spans="2:11" ht="15" customHeight="1">
      <c r="B65" s="224"/>
      <c r="C65" s="229"/>
      <c r="D65" s="347" t="s">
        <v>1478</v>
      </c>
      <c r="E65" s="347"/>
      <c r="F65" s="347"/>
      <c r="G65" s="347"/>
      <c r="H65" s="347"/>
      <c r="I65" s="347"/>
      <c r="J65" s="347"/>
      <c r="K65" s="225"/>
    </row>
    <row r="66" spans="2:11" ht="15" customHeight="1">
      <c r="B66" s="224"/>
      <c r="C66" s="229"/>
      <c r="D66" s="348" t="s">
        <v>1479</v>
      </c>
      <c r="E66" s="348"/>
      <c r="F66" s="348"/>
      <c r="G66" s="348"/>
      <c r="H66" s="348"/>
      <c r="I66" s="348"/>
      <c r="J66" s="348"/>
      <c r="K66" s="225"/>
    </row>
    <row r="67" spans="2:11" ht="15" customHeight="1">
      <c r="B67" s="224"/>
      <c r="C67" s="229"/>
      <c r="D67" s="347" t="s">
        <v>1480</v>
      </c>
      <c r="E67" s="347"/>
      <c r="F67" s="347"/>
      <c r="G67" s="347"/>
      <c r="H67" s="347"/>
      <c r="I67" s="347"/>
      <c r="J67" s="347"/>
      <c r="K67" s="225"/>
    </row>
    <row r="68" spans="2:11" ht="15" customHeight="1">
      <c r="B68" s="224"/>
      <c r="C68" s="229"/>
      <c r="D68" s="347" t="s">
        <v>1481</v>
      </c>
      <c r="E68" s="347"/>
      <c r="F68" s="347"/>
      <c r="G68" s="347"/>
      <c r="H68" s="347"/>
      <c r="I68" s="347"/>
      <c r="J68" s="347"/>
      <c r="K68" s="225"/>
    </row>
    <row r="69" spans="2:11" ht="15" customHeight="1">
      <c r="B69" s="224"/>
      <c r="C69" s="229"/>
      <c r="D69" s="347" t="s">
        <v>1482</v>
      </c>
      <c r="E69" s="347"/>
      <c r="F69" s="347"/>
      <c r="G69" s="347"/>
      <c r="H69" s="347"/>
      <c r="I69" s="347"/>
      <c r="J69" s="347"/>
      <c r="K69" s="225"/>
    </row>
    <row r="70" spans="2:11" ht="15" customHeight="1">
      <c r="B70" s="224"/>
      <c r="C70" s="229"/>
      <c r="D70" s="347" t="s">
        <v>1483</v>
      </c>
      <c r="E70" s="347"/>
      <c r="F70" s="347"/>
      <c r="G70" s="347"/>
      <c r="H70" s="347"/>
      <c r="I70" s="347"/>
      <c r="J70" s="347"/>
      <c r="K70" s="225"/>
    </row>
    <row r="71" spans="2:11" ht="12.75" customHeight="1">
      <c r="B71" s="233"/>
      <c r="C71" s="234"/>
      <c r="D71" s="234"/>
      <c r="E71" s="234"/>
      <c r="F71" s="234"/>
      <c r="G71" s="234"/>
      <c r="H71" s="234"/>
      <c r="I71" s="234"/>
      <c r="J71" s="234"/>
      <c r="K71" s="235"/>
    </row>
    <row r="72" spans="2:11" ht="18.75" customHeight="1">
      <c r="B72" s="236"/>
      <c r="C72" s="236"/>
      <c r="D72" s="236"/>
      <c r="E72" s="236"/>
      <c r="F72" s="236"/>
      <c r="G72" s="236"/>
      <c r="H72" s="236"/>
      <c r="I72" s="236"/>
      <c r="J72" s="236"/>
      <c r="K72" s="237"/>
    </row>
    <row r="73" spans="2:11" ht="18.75" customHeight="1">
      <c r="B73" s="237"/>
      <c r="C73" s="237"/>
      <c r="D73" s="237"/>
      <c r="E73" s="237"/>
      <c r="F73" s="237"/>
      <c r="G73" s="237"/>
      <c r="H73" s="237"/>
      <c r="I73" s="237"/>
      <c r="J73" s="237"/>
      <c r="K73" s="237"/>
    </row>
    <row r="74" spans="2:11" ht="7.5" customHeight="1">
      <c r="B74" s="238"/>
      <c r="C74" s="239"/>
      <c r="D74" s="239"/>
      <c r="E74" s="239"/>
      <c r="F74" s="239"/>
      <c r="G74" s="239"/>
      <c r="H74" s="239"/>
      <c r="I74" s="239"/>
      <c r="J74" s="239"/>
      <c r="K74" s="240"/>
    </row>
    <row r="75" spans="2:11" ht="45" customHeight="1">
      <c r="B75" s="241"/>
      <c r="C75" s="346" t="s">
        <v>1484</v>
      </c>
      <c r="D75" s="346"/>
      <c r="E75" s="346"/>
      <c r="F75" s="346"/>
      <c r="G75" s="346"/>
      <c r="H75" s="346"/>
      <c r="I75" s="346"/>
      <c r="J75" s="346"/>
      <c r="K75" s="242"/>
    </row>
    <row r="76" spans="2:11" ht="17.25" customHeight="1">
      <c r="B76" s="241"/>
      <c r="C76" s="243" t="s">
        <v>1485</v>
      </c>
      <c r="D76" s="243"/>
      <c r="E76" s="243"/>
      <c r="F76" s="243" t="s">
        <v>1486</v>
      </c>
      <c r="G76" s="244"/>
      <c r="H76" s="243" t="s">
        <v>58</v>
      </c>
      <c r="I76" s="243" t="s">
        <v>61</v>
      </c>
      <c r="J76" s="243" t="s">
        <v>1487</v>
      </c>
      <c r="K76" s="242"/>
    </row>
    <row r="77" spans="2:11" ht="17.25" customHeight="1">
      <c r="B77" s="241"/>
      <c r="C77" s="245" t="s">
        <v>1488</v>
      </c>
      <c r="D77" s="245"/>
      <c r="E77" s="245"/>
      <c r="F77" s="246" t="s">
        <v>1489</v>
      </c>
      <c r="G77" s="247"/>
      <c r="H77" s="245"/>
      <c r="I77" s="245"/>
      <c r="J77" s="245" t="s">
        <v>1490</v>
      </c>
      <c r="K77" s="242"/>
    </row>
    <row r="78" spans="2:11" ht="5.25" customHeight="1">
      <c r="B78" s="241"/>
      <c r="C78" s="248"/>
      <c r="D78" s="248"/>
      <c r="E78" s="248"/>
      <c r="F78" s="248"/>
      <c r="G78" s="249"/>
      <c r="H78" s="248"/>
      <c r="I78" s="248"/>
      <c r="J78" s="248"/>
      <c r="K78" s="242"/>
    </row>
    <row r="79" spans="2:11" ht="15" customHeight="1">
      <c r="B79" s="241"/>
      <c r="C79" s="230" t="s">
        <v>57</v>
      </c>
      <c r="D79" s="248"/>
      <c r="E79" s="248"/>
      <c r="F79" s="250" t="s">
        <v>1491</v>
      </c>
      <c r="G79" s="249"/>
      <c r="H79" s="230" t="s">
        <v>1492</v>
      </c>
      <c r="I79" s="230" t="s">
        <v>1493</v>
      </c>
      <c r="J79" s="230">
        <v>20</v>
      </c>
      <c r="K79" s="242"/>
    </row>
    <row r="80" spans="2:11" ht="15" customHeight="1">
      <c r="B80" s="241"/>
      <c r="C80" s="230" t="s">
        <v>1494</v>
      </c>
      <c r="D80" s="230"/>
      <c r="E80" s="230"/>
      <c r="F80" s="250" t="s">
        <v>1491</v>
      </c>
      <c r="G80" s="249"/>
      <c r="H80" s="230" t="s">
        <v>1495</v>
      </c>
      <c r="I80" s="230" t="s">
        <v>1493</v>
      </c>
      <c r="J80" s="230">
        <v>120</v>
      </c>
      <c r="K80" s="242"/>
    </row>
    <row r="81" spans="2:11" ht="15" customHeight="1">
      <c r="B81" s="251"/>
      <c r="C81" s="230" t="s">
        <v>1496</v>
      </c>
      <c r="D81" s="230"/>
      <c r="E81" s="230"/>
      <c r="F81" s="250" t="s">
        <v>1497</v>
      </c>
      <c r="G81" s="249"/>
      <c r="H81" s="230" t="s">
        <v>1498</v>
      </c>
      <c r="I81" s="230" t="s">
        <v>1493</v>
      </c>
      <c r="J81" s="230">
        <v>50</v>
      </c>
      <c r="K81" s="242"/>
    </row>
    <row r="82" spans="2:11" ht="15" customHeight="1">
      <c r="B82" s="251"/>
      <c r="C82" s="230" t="s">
        <v>1499</v>
      </c>
      <c r="D82" s="230"/>
      <c r="E82" s="230"/>
      <c r="F82" s="250" t="s">
        <v>1491</v>
      </c>
      <c r="G82" s="249"/>
      <c r="H82" s="230" t="s">
        <v>1500</v>
      </c>
      <c r="I82" s="230" t="s">
        <v>1501</v>
      </c>
      <c r="J82" s="230"/>
      <c r="K82" s="242"/>
    </row>
    <row r="83" spans="2:11" ht="15" customHeight="1">
      <c r="B83" s="251"/>
      <c r="C83" s="252" t="s">
        <v>1502</v>
      </c>
      <c r="D83" s="252"/>
      <c r="E83" s="252"/>
      <c r="F83" s="253" t="s">
        <v>1497</v>
      </c>
      <c r="G83" s="252"/>
      <c r="H83" s="252" t="s">
        <v>1503</v>
      </c>
      <c r="I83" s="252" t="s">
        <v>1493</v>
      </c>
      <c r="J83" s="252">
        <v>15</v>
      </c>
      <c r="K83" s="242"/>
    </row>
    <row r="84" spans="2:11" ht="15" customHeight="1">
      <c r="B84" s="251"/>
      <c r="C84" s="252" t="s">
        <v>1504</v>
      </c>
      <c r="D84" s="252"/>
      <c r="E84" s="252"/>
      <c r="F84" s="253" t="s">
        <v>1497</v>
      </c>
      <c r="G84" s="252"/>
      <c r="H84" s="252" t="s">
        <v>1505</v>
      </c>
      <c r="I84" s="252" t="s">
        <v>1493</v>
      </c>
      <c r="J84" s="252">
        <v>15</v>
      </c>
      <c r="K84" s="242"/>
    </row>
    <row r="85" spans="2:11" ht="15" customHeight="1">
      <c r="B85" s="251"/>
      <c r="C85" s="252" t="s">
        <v>1506</v>
      </c>
      <c r="D85" s="252"/>
      <c r="E85" s="252"/>
      <c r="F85" s="253" t="s">
        <v>1497</v>
      </c>
      <c r="G85" s="252"/>
      <c r="H85" s="252" t="s">
        <v>1507</v>
      </c>
      <c r="I85" s="252" t="s">
        <v>1493</v>
      </c>
      <c r="J85" s="252">
        <v>20</v>
      </c>
      <c r="K85" s="242"/>
    </row>
    <row r="86" spans="2:11" ht="15" customHeight="1">
      <c r="B86" s="251"/>
      <c r="C86" s="252" t="s">
        <v>1508</v>
      </c>
      <c r="D86" s="252"/>
      <c r="E86" s="252"/>
      <c r="F86" s="253" t="s">
        <v>1497</v>
      </c>
      <c r="G86" s="252"/>
      <c r="H86" s="252" t="s">
        <v>1509</v>
      </c>
      <c r="I86" s="252" t="s">
        <v>1493</v>
      </c>
      <c r="J86" s="252">
        <v>20</v>
      </c>
      <c r="K86" s="242"/>
    </row>
    <row r="87" spans="2:11" ht="15" customHeight="1">
      <c r="B87" s="251"/>
      <c r="C87" s="230" t="s">
        <v>1510</v>
      </c>
      <c r="D87" s="230"/>
      <c r="E87" s="230"/>
      <c r="F87" s="250" t="s">
        <v>1497</v>
      </c>
      <c r="G87" s="249"/>
      <c r="H87" s="230" t="s">
        <v>1511</v>
      </c>
      <c r="I87" s="230" t="s">
        <v>1493</v>
      </c>
      <c r="J87" s="230">
        <v>50</v>
      </c>
      <c r="K87" s="242"/>
    </row>
    <row r="88" spans="2:11" ht="15" customHeight="1">
      <c r="B88" s="251"/>
      <c r="C88" s="230" t="s">
        <v>1512</v>
      </c>
      <c r="D88" s="230"/>
      <c r="E88" s="230"/>
      <c r="F88" s="250" t="s">
        <v>1497</v>
      </c>
      <c r="G88" s="249"/>
      <c r="H88" s="230" t="s">
        <v>1513</v>
      </c>
      <c r="I88" s="230" t="s">
        <v>1493</v>
      </c>
      <c r="J88" s="230">
        <v>20</v>
      </c>
      <c r="K88" s="242"/>
    </row>
    <row r="89" spans="2:11" ht="15" customHeight="1">
      <c r="B89" s="251"/>
      <c r="C89" s="230" t="s">
        <v>1514</v>
      </c>
      <c r="D89" s="230"/>
      <c r="E89" s="230"/>
      <c r="F89" s="250" t="s">
        <v>1497</v>
      </c>
      <c r="G89" s="249"/>
      <c r="H89" s="230" t="s">
        <v>1515</v>
      </c>
      <c r="I89" s="230" t="s">
        <v>1493</v>
      </c>
      <c r="J89" s="230">
        <v>20</v>
      </c>
      <c r="K89" s="242"/>
    </row>
    <row r="90" spans="2:11" ht="15" customHeight="1">
      <c r="B90" s="251"/>
      <c r="C90" s="230" t="s">
        <v>1516</v>
      </c>
      <c r="D90" s="230"/>
      <c r="E90" s="230"/>
      <c r="F90" s="250" t="s">
        <v>1497</v>
      </c>
      <c r="G90" s="249"/>
      <c r="H90" s="230" t="s">
        <v>1517</v>
      </c>
      <c r="I90" s="230" t="s">
        <v>1493</v>
      </c>
      <c r="J90" s="230">
        <v>50</v>
      </c>
      <c r="K90" s="242"/>
    </row>
    <row r="91" spans="2:11" ht="15" customHeight="1">
      <c r="B91" s="251"/>
      <c r="C91" s="230" t="s">
        <v>1518</v>
      </c>
      <c r="D91" s="230"/>
      <c r="E91" s="230"/>
      <c r="F91" s="250" t="s">
        <v>1497</v>
      </c>
      <c r="G91" s="249"/>
      <c r="H91" s="230" t="s">
        <v>1518</v>
      </c>
      <c r="I91" s="230" t="s">
        <v>1493</v>
      </c>
      <c r="J91" s="230">
        <v>50</v>
      </c>
      <c r="K91" s="242"/>
    </row>
    <row r="92" spans="2:11" ht="15" customHeight="1">
      <c r="B92" s="251"/>
      <c r="C92" s="230" t="s">
        <v>1519</v>
      </c>
      <c r="D92" s="230"/>
      <c r="E92" s="230"/>
      <c r="F92" s="250" t="s">
        <v>1497</v>
      </c>
      <c r="G92" s="249"/>
      <c r="H92" s="230" t="s">
        <v>1520</v>
      </c>
      <c r="I92" s="230" t="s">
        <v>1493</v>
      </c>
      <c r="J92" s="230">
        <v>255</v>
      </c>
      <c r="K92" s="242"/>
    </row>
    <row r="93" spans="2:11" ht="15" customHeight="1">
      <c r="B93" s="251"/>
      <c r="C93" s="230" t="s">
        <v>1521</v>
      </c>
      <c r="D93" s="230"/>
      <c r="E93" s="230"/>
      <c r="F93" s="250" t="s">
        <v>1491</v>
      </c>
      <c r="G93" s="249"/>
      <c r="H93" s="230" t="s">
        <v>1522</v>
      </c>
      <c r="I93" s="230" t="s">
        <v>1523</v>
      </c>
      <c r="J93" s="230"/>
      <c r="K93" s="242"/>
    </row>
    <row r="94" spans="2:11" ht="15" customHeight="1">
      <c r="B94" s="251"/>
      <c r="C94" s="230" t="s">
        <v>1524</v>
      </c>
      <c r="D94" s="230"/>
      <c r="E94" s="230"/>
      <c r="F94" s="250" t="s">
        <v>1491</v>
      </c>
      <c r="G94" s="249"/>
      <c r="H94" s="230" t="s">
        <v>1525</v>
      </c>
      <c r="I94" s="230" t="s">
        <v>1526</v>
      </c>
      <c r="J94" s="230"/>
      <c r="K94" s="242"/>
    </row>
    <row r="95" spans="2:11" ht="15" customHeight="1">
      <c r="B95" s="251"/>
      <c r="C95" s="230" t="s">
        <v>1527</v>
      </c>
      <c r="D95" s="230"/>
      <c r="E95" s="230"/>
      <c r="F95" s="250" t="s">
        <v>1491</v>
      </c>
      <c r="G95" s="249"/>
      <c r="H95" s="230" t="s">
        <v>1527</v>
      </c>
      <c r="I95" s="230" t="s">
        <v>1526</v>
      </c>
      <c r="J95" s="230"/>
      <c r="K95" s="242"/>
    </row>
    <row r="96" spans="2:11" ht="15" customHeight="1">
      <c r="B96" s="251"/>
      <c r="C96" s="230" t="s">
        <v>42</v>
      </c>
      <c r="D96" s="230"/>
      <c r="E96" s="230"/>
      <c r="F96" s="250" t="s">
        <v>1491</v>
      </c>
      <c r="G96" s="249"/>
      <c r="H96" s="230" t="s">
        <v>1528</v>
      </c>
      <c r="I96" s="230" t="s">
        <v>1526</v>
      </c>
      <c r="J96" s="230"/>
      <c r="K96" s="242"/>
    </row>
    <row r="97" spans="2:11" ht="15" customHeight="1">
      <c r="B97" s="251"/>
      <c r="C97" s="230" t="s">
        <v>52</v>
      </c>
      <c r="D97" s="230"/>
      <c r="E97" s="230"/>
      <c r="F97" s="250" t="s">
        <v>1491</v>
      </c>
      <c r="G97" s="249"/>
      <c r="H97" s="230" t="s">
        <v>1529</v>
      </c>
      <c r="I97" s="230" t="s">
        <v>1526</v>
      </c>
      <c r="J97" s="230"/>
      <c r="K97" s="242"/>
    </row>
    <row r="98" spans="2:11" ht="15" customHeight="1">
      <c r="B98" s="254"/>
      <c r="C98" s="255"/>
      <c r="D98" s="255"/>
      <c r="E98" s="255"/>
      <c r="F98" s="255"/>
      <c r="G98" s="255"/>
      <c r="H98" s="255"/>
      <c r="I98" s="255"/>
      <c r="J98" s="255"/>
      <c r="K98" s="256"/>
    </row>
    <row r="99" spans="2:11" ht="18.7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7"/>
    </row>
    <row r="100" spans="2:11" ht="18.75" customHeight="1"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</row>
    <row r="101" spans="2:11" ht="7.5" customHeight="1">
      <c r="B101" s="238"/>
      <c r="C101" s="239"/>
      <c r="D101" s="239"/>
      <c r="E101" s="239"/>
      <c r="F101" s="239"/>
      <c r="G101" s="239"/>
      <c r="H101" s="239"/>
      <c r="I101" s="239"/>
      <c r="J101" s="239"/>
      <c r="K101" s="240"/>
    </row>
    <row r="102" spans="2:11" ht="45" customHeight="1">
      <c r="B102" s="241"/>
      <c r="C102" s="346" t="s">
        <v>1530</v>
      </c>
      <c r="D102" s="346"/>
      <c r="E102" s="346"/>
      <c r="F102" s="346"/>
      <c r="G102" s="346"/>
      <c r="H102" s="346"/>
      <c r="I102" s="346"/>
      <c r="J102" s="346"/>
      <c r="K102" s="242"/>
    </row>
    <row r="103" spans="2:11" ht="17.25" customHeight="1">
      <c r="B103" s="241"/>
      <c r="C103" s="243" t="s">
        <v>1485</v>
      </c>
      <c r="D103" s="243"/>
      <c r="E103" s="243"/>
      <c r="F103" s="243" t="s">
        <v>1486</v>
      </c>
      <c r="G103" s="244"/>
      <c r="H103" s="243" t="s">
        <v>58</v>
      </c>
      <c r="I103" s="243" t="s">
        <v>61</v>
      </c>
      <c r="J103" s="243" t="s">
        <v>1487</v>
      </c>
      <c r="K103" s="242"/>
    </row>
    <row r="104" spans="2:11" ht="17.25" customHeight="1">
      <c r="B104" s="241"/>
      <c r="C104" s="245" t="s">
        <v>1488</v>
      </c>
      <c r="D104" s="245"/>
      <c r="E104" s="245"/>
      <c r="F104" s="246" t="s">
        <v>1489</v>
      </c>
      <c r="G104" s="247"/>
      <c r="H104" s="245"/>
      <c r="I104" s="245"/>
      <c r="J104" s="245" t="s">
        <v>1490</v>
      </c>
      <c r="K104" s="242"/>
    </row>
    <row r="105" spans="2:11" ht="5.25" customHeight="1">
      <c r="B105" s="241"/>
      <c r="C105" s="243"/>
      <c r="D105" s="243"/>
      <c r="E105" s="243"/>
      <c r="F105" s="243"/>
      <c r="G105" s="259"/>
      <c r="H105" s="243"/>
      <c r="I105" s="243"/>
      <c r="J105" s="243"/>
      <c r="K105" s="242"/>
    </row>
    <row r="106" spans="2:11" ht="15" customHeight="1">
      <c r="B106" s="241"/>
      <c r="C106" s="230" t="s">
        <v>57</v>
      </c>
      <c r="D106" s="248"/>
      <c r="E106" s="248"/>
      <c r="F106" s="250" t="s">
        <v>1491</v>
      </c>
      <c r="G106" s="259"/>
      <c r="H106" s="230" t="s">
        <v>1531</v>
      </c>
      <c r="I106" s="230" t="s">
        <v>1493</v>
      </c>
      <c r="J106" s="230">
        <v>20</v>
      </c>
      <c r="K106" s="242"/>
    </row>
    <row r="107" spans="2:11" ht="15" customHeight="1">
      <c r="B107" s="241"/>
      <c r="C107" s="230" t="s">
        <v>1494</v>
      </c>
      <c r="D107" s="230"/>
      <c r="E107" s="230"/>
      <c r="F107" s="250" t="s">
        <v>1491</v>
      </c>
      <c r="G107" s="230"/>
      <c r="H107" s="230" t="s">
        <v>1531</v>
      </c>
      <c r="I107" s="230" t="s">
        <v>1493</v>
      </c>
      <c r="J107" s="230">
        <v>120</v>
      </c>
      <c r="K107" s="242"/>
    </row>
    <row r="108" spans="2:11" ht="15" customHeight="1">
      <c r="B108" s="251"/>
      <c r="C108" s="230" t="s">
        <v>1496</v>
      </c>
      <c r="D108" s="230"/>
      <c r="E108" s="230"/>
      <c r="F108" s="250" t="s">
        <v>1497</v>
      </c>
      <c r="G108" s="230"/>
      <c r="H108" s="230" t="s">
        <v>1531</v>
      </c>
      <c r="I108" s="230" t="s">
        <v>1493</v>
      </c>
      <c r="J108" s="230">
        <v>50</v>
      </c>
      <c r="K108" s="242"/>
    </row>
    <row r="109" spans="2:11" ht="15" customHeight="1">
      <c r="B109" s="251"/>
      <c r="C109" s="230" t="s">
        <v>1499</v>
      </c>
      <c r="D109" s="230"/>
      <c r="E109" s="230"/>
      <c r="F109" s="250" t="s">
        <v>1491</v>
      </c>
      <c r="G109" s="230"/>
      <c r="H109" s="230" t="s">
        <v>1531</v>
      </c>
      <c r="I109" s="230" t="s">
        <v>1501</v>
      </c>
      <c r="J109" s="230"/>
      <c r="K109" s="242"/>
    </row>
    <row r="110" spans="2:11" ht="15" customHeight="1">
      <c r="B110" s="251"/>
      <c r="C110" s="230" t="s">
        <v>1510</v>
      </c>
      <c r="D110" s="230"/>
      <c r="E110" s="230"/>
      <c r="F110" s="250" t="s">
        <v>1497</v>
      </c>
      <c r="G110" s="230"/>
      <c r="H110" s="230" t="s">
        <v>1531</v>
      </c>
      <c r="I110" s="230" t="s">
        <v>1493</v>
      </c>
      <c r="J110" s="230">
        <v>50</v>
      </c>
      <c r="K110" s="242"/>
    </row>
    <row r="111" spans="2:11" ht="15" customHeight="1">
      <c r="B111" s="251"/>
      <c r="C111" s="230" t="s">
        <v>1518</v>
      </c>
      <c r="D111" s="230"/>
      <c r="E111" s="230"/>
      <c r="F111" s="250" t="s">
        <v>1497</v>
      </c>
      <c r="G111" s="230"/>
      <c r="H111" s="230" t="s">
        <v>1531</v>
      </c>
      <c r="I111" s="230" t="s">
        <v>1493</v>
      </c>
      <c r="J111" s="230">
        <v>50</v>
      </c>
      <c r="K111" s="242"/>
    </row>
    <row r="112" spans="2:11" ht="15" customHeight="1">
      <c r="B112" s="251"/>
      <c r="C112" s="230" t="s">
        <v>1516</v>
      </c>
      <c r="D112" s="230"/>
      <c r="E112" s="230"/>
      <c r="F112" s="250" t="s">
        <v>1497</v>
      </c>
      <c r="G112" s="230"/>
      <c r="H112" s="230" t="s">
        <v>1531</v>
      </c>
      <c r="I112" s="230" t="s">
        <v>1493</v>
      </c>
      <c r="J112" s="230">
        <v>50</v>
      </c>
      <c r="K112" s="242"/>
    </row>
    <row r="113" spans="2:11" ht="15" customHeight="1">
      <c r="B113" s="251"/>
      <c r="C113" s="230" t="s">
        <v>57</v>
      </c>
      <c r="D113" s="230"/>
      <c r="E113" s="230"/>
      <c r="F113" s="250" t="s">
        <v>1491</v>
      </c>
      <c r="G113" s="230"/>
      <c r="H113" s="230" t="s">
        <v>1532</v>
      </c>
      <c r="I113" s="230" t="s">
        <v>1493</v>
      </c>
      <c r="J113" s="230">
        <v>20</v>
      </c>
      <c r="K113" s="242"/>
    </row>
    <row r="114" spans="2:11" ht="15" customHeight="1">
      <c r="B114" s="251"/>
      <c r="C114" s="230" t="s">
        <v>1533</v>
      </c>
      <c r="D114" s="230"/>
      <c r="E114" s="230"/>
      <c r="F114" s="250" t="s">
        <v>1491</v>
      </c>
      <c r="G114" s="230"/>
      <c r="H114" s="230" t="s">
        <v>1534</v>
      </c>
      <c r="I114" s="230" t="s">
        <v>1493</v>
      </c>
      <c r="J114" s="230">
        <v>120</v>
      </c>
      <c r="K114" s="242"/>
    </row>
    <row r="115" spans="2:11" ht="15" customHeight="1">
      <c r="B115" s="251"/>
      <c r="C115" s="230" t="s">
        <v>42</v>
      </c>
      <c r="D115" s="230"/>
      <c r="E115" s="230"/>
      <c r="F115" s="250" t="s">
        <v>1491</v>
      </c>
      <c r="G115" s="230"/>
      <c r="H115" s="230" t="s">
        <v>1535</v>
      </c>
      <c r="I115" s="230" t="s">
        <v>1526</v>
      </c>
      <c r="J115" s="230"/>
      <c r="K115" s="242"/>
    </row>
    <row r="116" spans="2:11" ht="15" customHeight="1">
      <c r="B116" s="251"/>
      <c r="C116" s="230" t="s">
        <v>52</v>
      </c>
      <c r="D116" s="230"/>
      <c r="E116" s="230"/>
      <c r="F116" s="250" t="s">
        <v>1491</v>
      </c>
      <c r="G116" s="230"/>
      <c r="H116" s="230" t="s">
        <v>1536</v>
      </c>
      <c r="I116" s="230" t="s">
        <v>1526</v>
      </c>
      <c r="J116" s="230"/>
      <c r="K116" s="242"/>
    </row>
    <row r="117" spans="2:11" ht="15" customHeight="1">
      <c r="B117" s="251"/>
      <c r="C117" s="230" t="s">
        <v>61</v>
      </c>
      <c r="D117" s="230"/>
      <c r="E117" s="230"/>
      <c r="F117" s="250" t="s">
        <v>1491</v>
      </c>
      <c r="G117" s="230"/>
      <c r="H117" s="230" t="s">
        <v>1537</v>
      </c>
      <c r="I117" s="230" t="s">
        <v>1538</v>
      </c>
      <c r="J117" s="230"/>
      <c r="K117" s="242"/>
    </row>
    <row r="118" spans="2:11" ht="15" customHeight="1">
      <c r="B118" s="254"/>
      <c r="C118" s="260"/>
      <c r="D118" s="260"/>
      <c r="E118" s="260"/>
      <c r="F118" s="260"/>
      <c r="G118" s="260"/>
      <c r="H118" s="260"/>
      <c r="I118" s="260"/>
      <c r="J118" s="260"/>
      <c r="K118" s="256"/>
    </row>
    <row r="119" spans="2:11" ht="18.75" customHeight="1">
      <c r="B119" s="261"/>
      <c r="C119" s="227"/>
      <c r="D119" s="227"/>
      <c r="E119" s="227"/>
      <c r="F119" s="262"/>
      <c r="G119" s="227"/>
      <c r="H119" s="227"/>
      <c r="I119" s="227"/>
      <c r="J119" s="227"/>
      <c r="K119" s="261"/>
    </row>
    <row r="120" spans="2:11" ht="18.75" customHeight="1"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2:11" ht="7.5" customHeight="1">
      <c r="B121" s="263"/>
      <c r="C121" s="264"/>
      <c r="D121" s="264"/>
      <c r="E121" s="264"/>
      <c r="F121" s="264"/>
      <c r="G121" s="264"/>
      <c r="H121" s="264"/>
      <c r="I121" s="264"/>
      <c r="J121" s="264"/>
      <c r="K121" s="265"/>
    </row>
    <row r="122" spans="2:11" ht="45" customHeight="1">
      <c r="B122" s="266"/>
      <c r="C122" s="345" t="s">
        <v>1539</v>
      </c>
      <c r="D122" s="345"/>
      <c r="E122" s="345"/>
      <c r="F122" s="345"/>
      <c r="G122" s="345"/>
      <c r="H122" s="345"/>
      <c r="I122" s="345"/>
      <c r="J122" s="345"/>
      <c r="K122" s="267"/>
    </row>
    <row r="123" spans="2:11" ht="17.25" customHeight="1">
      <c r="B123" s="268"/>
      <c r="C123" s="243" t="s">
        <v>1485</v>
      </c>
      <c r="D123" s="243"/>
      <c r="E123" s="243"/>
      <c r="F123" s="243" t="s">
        <v>1486</v>
      </c>
      <c r="G123" s="244"/>
      <c r="H123" s="243" t="s">
        <v>58</v>
      </c>
      <c r="I123" s="243" t="s">
        <v>61</v>
      </c>
      <c r="J123" s="243" t="s">
        <v>1487</v>
      </c>
      <c r="K123" s="269"/>
    </row>
    <row r="124" spans="2:11" ht="17.25" customHeight="1">
      <c r="B124" s="268"/>
      <c r="C124" s="245" t="s">
        <v>1488</v>
      </c>
      <c r="D124" s="245"/>
      <c r="E124" s="245"/>
      <c r="F124" s="246" t="s">
        <v>1489</v>
      </c>
      <c r="G124" s="247"/>
      <c r="H124" s="245"/>
      <c r="I124" s="245"/>
      <c r="J124" s="245" t="s">
        <v>1490</v>
      </c>
      <c r="K124" s="269"/>
    </row>
    <row r="125" spans="2:11" ht="5.25" customHeight="1">
      <c r="B125" s="270"/>
      <c r="C125" s="248"/>
      <c r="D125" s="248"/>
      <c r="E125" s="248"/>
      <c r="F125" s="248"/>
      <c r="G125" s="230"/>
      <c r="H125" s="248"/>
      <c r="I125" s="248"/>
      <c r="J125" s="248"/>
      <c r="K125" s="271"/>
    </row>
    <row r="126" spans="2:11" ht="15" customHeight="1">
      <c r="B126" s="270"/>
      <c r="C126" s="230" t="s">
        <v>1494</v>
      </c>
      <c r="D126" s="248"/>
      <c r="E126" s="248"/>
      <c r="F126" s="250" t="s">
        <v>1491</v>
      </c>
      <c r="G126" s="230"/>
      <c r="H126" s="230" t="s">
        <v>1531</v>
      </c>
      <c r="I126" s="230" t="s">
        <v>1493</v>
      </c>
      <c r="J126" s="230">
        <v>120</v>
      </c>
      <c r="K126" s="272"/>
    </row>
    <row r="127" spans="2:11" ht="15" customHeight="1">
      <c r="B127" s="270"/>
      <c r="C127" s="230" t="s">
        <v>1540</v>
      </c>
      <c r="D127" s="230"/>
      <c r="E127" s="230"/>
      <c r="F127" s="250" t="s">
        <v>1491</v>
      </c>
      <c r="G127" s="230"/>
      <c r="H127" s="230" t="s">
        <v>1541</v>
      </c>
      <c r="I127" s="230" t="s">
        <v>1493</v>
      </c>
      <c r="J127" s="230" t="s">
        <v>1542</v>
      </c>
      <c r="K127" s="272"/>
    </row>
    <row r="128" spans="2:11" ht="15" customHeight="1">
      <c r="B128" s="270"/>
      <c r="C128" s="230" t="s">
        <v>1439</v>
      </c>
      <c r="D128" s="230"/>
      <c r="E128" s="230"/>
      <c r="F128" s="250" t="s">
        <v>1491</v>
      </c>
      <c r="G128" s="230"/>
      <c r="H128" s="230" t="s">
        <v>1543</v>
      </c>
      <c r="I128" s="230" t="s">
        <v>1493</v>
      </c>
      <c r="J128" s="230" t="s">
        <v>1542</v>
      </c>
      <c r="K128" s="272"/>
    </row>
    <row r="129" spans="2:11" ht="15" customHeight="1">
      <c r="B129" s="270"/>
      <c r="C129" s="230" t="s">
        <v>1502</v>
      </c>
      <c r="D129" s="230"/>
      <c r="E129" s="230"/>
      <c r="F129" s="250" t="s">
        <v>1497</v>
      </c>
      <c r="G129" s="230"/>
      <c r="H129" s="230" t="s">
        <v>1503</v>
      </c>
      <c r="I129" s="230" t="s">
        <v>1493</v>
      </c>
      <c r="J129" s="230">
        <v>15</v>
      </c>
      <c r="K129" s="272"/>
    </row>
    <row r="130" spans="2:11" ht="15" customHeight="1">
      <c r="B130" s="270"/>
      <c r="C130" s="252" t="s">
        <v>1504</v>
      </c>
      <c r="D130" s="252"/>
      <c r="E130" s="252"/>
      <c r="F130" s="253" t="s">
        <v>1497</v>
      </c>
      <c r="G130" s="252"/>
      <c r="H130" s="252" t="s">
        <v>1505</v>
      </c>
      <c r="I130" s="252" t="s">
        <v>1493</v>
      </c>
      <c r="J130" s="252">
        <v>15</v>
      </c>
      <c r="K130" s="272"/>
    </row>
    <row r="131" spans="2:11" ht="15" customHeight="1">
      <c r="B131" s="270"/>
      <c r="C131" s="252" t="s">
        <v>1506</v>
      </c>
      <c r="D131" s="252"/>
      <c r="E131" s="252"/>
      <c r="F131" s="253" t="s">
        <v>1497</v>
      </c>
      <c r="G131" s="252"/>
      <c r="H131" s="252" t="s">
        <v>1507</v>
      </c>
      <c r="I131" s="252" t="s">
        <v>1493</v>
      </c>
      <c r="J131" s="252">
        <v>20</v>
      </c>
      <c r="K131" s="272"/>
    </row>
    <row r="132" spans="2:11" ht="15" customHeight="1">
      <c r="B132" s="270"/>
      <c r="C132" s="252" t="s">
        <v>1508</v>
      </c>
      <c r="D132" s="252"/>
      <c r="E132" s="252"/>
      <c r="F132" s="253" t="s">
        <v>1497</v>
      </c>
      <c r="G132" s="252"/>
      <c r="H132" s="252" t="s">
        <v>1509</v>
      </c>
      <c r="I132" s="252" t="s">
        <v>1493</v>
      </c>
      <c r="J132" s="252">
        <v>20</v>
      </c>
      <c r="K132" s="272"/>
    </row>
    <row r="133" spans="2:11" ht="15" customHeight="1">
      <c r="B133" s="270"/>
      <c r="C133" s="230" t="s">
        <v>1496</v>
      </c>
      <c r="D133" s="230"/>
      <c r="E133" s="230"/>
      <c r="F133" s="250" t="s">
        <v>1497</v>
      </c>
      <c r="G133" s="230"/>
      <c r="H133" s="230" t="s">
        <v>1531</v>
      </c>
      <c r="I133" s="230" t="s">
        <v>1493</v>
      </c>
      <c r="J133" s="230">
        <v>50</v>
      </c>
      <c r="K133" s="272"/>
    </row>
    <row r="134" spans="2:11" ht="15" customHeight="1">
      <c r="B134" s="270"/>
      <c r="C134" s="230" t="s">
        <v>1510</v>
      </c>
      <c r="D134" s="230"/>
      <c r="E134" s="230"/>
      <c r="F134" s="250" t="s">
        <v>1497</v>
      </c>
      <c r="G134" s="230"/>
      <c r="H134" s="230" t="s">
        <v>1531</v>
      </c>
      <c r="I134" s="230" t="s">
        <v>1493</v>
      </c>
      <c r="J134" s="230">
        <v>50</v>
      </c>
      <c r="K134" s="272"/>
    </row>
    <row r="135" spans="2:11" ht="15" customHeight="1">
      <c r="B135" s="270"/>
      <c r="C135" s="230" t="s">
        <v>1516</v>
      </c>
      <c r="D135" s="230"/>
      <c r="E135" s="230"/>
      <c r="F135" s="250" t="s">
        <v>1497</v>
      </c>
      <c r="G135" s="230"/>
      <c r="H135" s="230" t="s">
        <v>1531</v>
      </c>
      <c r="I135" s="230" t="s">
        <v>1493</v>
      </c>
      <c r="J135" s="230">
        <v>50</v>
      </c>
      <c r="K135" s="272"/>
    </row>
    <row r="136" spans="2:11" ht="15" customHeight="1">
      <c r="B136" s="270"/>
      <c r="C136" s="230" t="s">
        <v>1518</v>
      </c>
      <c r="D136" s="230"/>
      <c r="E136" s="230"/>
      <c r="F136" s="250" t="s">
        <v>1497</v>
      </c>
      <c r="G136" s="230"/>
      <c r="H136" s="230" t="s">
        <v>1531</v>
      </c>
      <c r="I136" s="230" t="s">
        <v>1493</v>
      </c>
      <c r="J136" s="230">
        <v>50</v>
      </c>
      <c r="K136" s="272"/>
    </row>
    <row r="137" spans="2:11" ht="15" customHeight="1">
      <c r="B137" s="270"/>
      <c r="C137" s="230" t="s">
        <v>1519</v>
      </c>
      <c r="D137" s="230"/>
      <c r="E137" s="230"/>
      <c r="F137" s="250" t="s">
        <v>1497</v>
      </c>
      <c r="G137" s="230"/>
      <c r="H137" s="230" t="s">
        <v>1544</v>
      </c>
      <c r="I137" s="230" t="s">
        <v>1493</v>
      </c>
      <c r="J137" s="230">
        <v>255</v>
      </c>
      <c r="K137" s="272"/>
    </row>
    <row r="138" spans="2:11" ht="15" customHeight="1">
      <c r="B138" s="270"/>
      <c r="C138" s="230" t="s">
        <v>1521</v>
      </c>
      <c r="D138" s="230"/>
      <c r="E138" s="230"/>
      <c r="F138" s="250" t="s">
        <v>1491</v>
      </c>
      <c r="G138" s="230"/>
      <c r="H138" s="230" t="s">
        <v>1545</v>
      </c>
      <c r="I138" s="230" t="s">
        <v>1523</v>
      </c>
      <c r="J138" s="230"/>
      <c r="K138" s="272"/>
    </row>
    <row r="139" spans="2:11" ht="15" customHeight="1">
      <c r="B139" s="270"/>
      <c r="C139" s="230" t="s">
        <v>1524</v>
      </c>
      <c r="D139" s="230"/>
      <c r="E139" s="230"/>
      <c r="F139" s="250" t="s">
        <v>1491</v>
      </c>
      <c r="G139" s="230"/>
      <c r="H139" s="230" t="s">
        <v>1546</v>
      </c>
      <c r="I139" s="230" t="s">
        <v>1526</v>
      </c>
      <c r="J139" s="230"/>
      <c r="K139" s="272"/>
    </row>
    <row r="140" spans="2:11" ht="15" customHeight="1">
      <c r="B140" s="270"/>
      <c r="C140" s="230" t="s">
        <v>1527</v>
      </c>
      <c r="D140" s="230"/>
      <c r="E140" s="230"/>
      <c r="F140" s="250" t="s">
        <v>1491</v>
      </c>
      <c r="G140" s="230"/>
      <c r="H140" s="230" t="s">
        <v>1527</v>
      </c>
      <c r="I140" s="230" t="s">
        <v>1526</v>
      </c>
      <c r="J140" s="230"/>
      <c r="K140" s="272"/>
    </row>
    <row r="141" spans="2:11" ht="15" customHeight="1">
      <c r="B141" s="270"/>
      <c r="C141" s="230" t="s">
        <v>42</v>
      </c>
      <c r="D141" s="230"/>
      <c r="E141" s="230"/>
      <c r="F141" s="250" t="s">
        <v>1491</v>
      </c>
      <c r="G141" s="230"/>
      <c r="H141" s="230" t="s">
        <v>1547</v>
      </c>
      <c r="I141" s="230" t="s">
        <v>1526</v>
      </c>
      <c r="J141" s="230"/>
      <c r="K141" s="272"/>
    </row>
    <row r="142" spans="2:11" ht="15" customHeight="1">
      <c r="B142" s="270"/>
      <c r="C142" s="230" t="s">
        <v>1548</v>
      </c>
      <c r="D142" s="230"/>
      <c r="E142" s="230"/>
      <c r="F142" s="250" t="s">
        <v>1491</v>
      </c>
      <c r="G142" s="230"/>
      <c r="H142" s="230" t="s">
        <v>1549</v>
      </c>
      <c r="I142" s="230" t="s">
        <v>1526</v>
      </c>
      <c r="J142" s="230"/>
      <c r="K142" s="272"/>
    </row>
    <row r="143" spans="2:11" ht="15" customHeight="1">
      <c r="B143" s="273"/>
      <c r="C143" s="274"/>
      <c r="D143" s="274"/>
      <c r="E143" s="274"/>
      <c r="F143" s="274"/>
      <c r="G143" s="274"/>
      <c r="H143" s="274"/>
      <c r="I143" s="274"/>
      <c r="J143" s="274"/>
      <c r="K143" s="275"/>
    </row>
    <row r="144" spans="2:11" ht="18.75" customHeight="1">
      <c r="B144" s="227"/>
      <c r="C144" s="227"/>
      <c r="D144" s="227"/>
      <c r="E144" s="227"/>
      <c r="F144" s="262"/>
      <c r="G144" s="227"/>
      <c r="H144" s="227"/>
      <c r="I144" s="227"/>
      <c r="J144" s="227"/>
      <c r="K144" s="227"/>
    </row>
    <row r="145" spans="2:11" ht="18.75" customHeight="1"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</row>
    <row r="146" spans="2:11" ht="7.5" customHeight="1">
      <c r="B146" s="238"/>
      <c r="C146" s="239"/>
      <c r="D146" s="239"/>
      <c r="E146" s="239"/>
      <c r="F146" s="239"/>
      <c r="G146" s="239"/>
      <c r="H146" s="239"/>
      <c r="I146" s="239"/>
      <c r="J146" s="239"/>
      <c r="K146" s="240"/>
    </row>
    <row r="147" spans="2:11" ht="45" customHeight="1">
      <c r="B147" s="241"/>
      <c r="C147" s="346" t="s">
        <v>1550</v>
      </c>
      <c r="D147" s="346"/>
      <c r="E147" s="346"/>
      <c r="F147" s="346"/>
      <c r="G147" s="346"/>
      <c r="H147" s="346"/>
      <c r="I147" s="346"/>
      <c r="J147" s="346"/>
      <c r="K147" s="242"/>
    </row>
    <row r="148" spans="2:11" ht="17.25" customHeight="1">
      <c r="B148" s="241"/>
      <c r="C148" s="243" t="s">
        <v>1485</v>
      </c>
      <c r="D148" s="243"/>
      <c r="E148" s="243"/>
      <c r="F148" s="243" t="s">
        <v>1486</v>
      </c>
      <c r="G148" s="244"/>
      <c r="H148" s="243" t="s">
        <v>58</v>
      </c>
      <c r="I148" s="243" t="s">
        <v>61</v>
      </c>
      <c r="J148" s="243" t="s">
        <v>1487</v>
      </c>
      <c r="K148" s="242"/>
    </row>
    <row r="149" spans="2:11" ht="17.25" customHeight="1">
      <c r="B149" s="241"/>
      <c r="C149" s="245" t="s">
        <v>1488</v>
      </c>
      <c r="D149" s="245"/>
      <c r="E149" s="245"/>
      <c r="F149" s="246" t="s">
        <v>1489</v>
      </c>
      <c r="G149" s="247"/>
      <c r="H149" s="245"/>
      <c r="I149" s="245"/>
      <c r="J149" s="245" t="s">
        <v>1490</v>
      </c>
      <c r="K149" s="242"/>
    </row>
    <row r="150" spans="2:11" ht="5.25" customHeight="1">
      <c r="B150" s="251"/>
      <c r="C150" s="248"/>
      <c r="D150" s="248"/>
      <c r="E150" s="248"/>
      <c r="F150" s="248"/>
      <c r="G150" s="249"/>
      <c r="H150" s="248"/>
      <c r="I150" s="248"/>
      <c r="J150" s="248"/>
      <c r="K150" s="272"/>
    </row>
    <row r="151" spans="2:11" ht="15" customHeight="1">
      <c r="B151" s="251"/>
      <c r="C151" s="276" t="s">
        <v>1494</v>
      </c>
      <c r="D151" s="230"/>
      <c r="E151" s="230"/>
      <c r="F151" s="277" t="s">
        <v>1491</v>
      </c>
      <c r="G151" s="230"/>
      <c r="H151" s="276" t="s">
        <v>1531</v>
      </c>
      <c r="I151" s="276" t="s">
        <v>1493</v>
      </c>
      <c r="J151" s="276">
        <v>120</v>
      </c>
      <c r="K151" s="272"/>
    </row>
    <row r="152" spans="2:11" ht="15" customHeight="1">
      <c r="B152" s="251"/>
      <c r="C152" s="276" t="s">
        <v>1540</v>
      </c>
      <c r="D152" s="230"/>
      <c r="E152" s="230"/>
      <c r="F152" s="277" t="s">
        <v>1491</v>
      </c>
      <c r="G152" s="230"/>
      <c r="H152" s="276" t="s">
        <v>1551</v>
      </c>
      <c r="I152" s="276" t="s">
        <v>1493</v>
      </c>
      <c r="J152" s="276" t="s">
        <v>1542</v>
      </c>
      <c r="K152" s="272"/>
    </row>
    <row r="153" spans="2:11" ht="15" customHeight="1">
      <c r="B153" s="251"/>
      <c r="C153" s="276" t="s">
        <v>1439</v>
      </c>
      <c r="D153" s="230"/>
      <c r="E153" s="230"/>
      <c r="F153" s="277" t="s">
        <v>1491</v>
      </c>
      <c r="G153" s="230"/>
      <c r="H153" s="276" t="s">
        <v>1552</v>
      </c>
      <c r="I153" s="276" t="s">
        <v>1493</v>
      </c>
      <c r="J153" s="276" t="s">
        <v>1542</v>
      </c>
      <c r="K153" s="272"/>
    </row>
    <row r="154" spans="2:11" ht="15" customHeight="1">
      <c r="B154" s="251"/>
      <c r="C154" s="276" t="s">
        <v>1496</v>
      </c>
      <c r="D154" s="230"/>
      <c r="E154" s="230"/>
      <c r="F154" s="277" t="s">
        <v>1497</v>
      </c>
      <c r="G154" s="230"/>
      <c r="H154" s="276" t="s">
        <v>1531</v>
      </c>
      <c r="I154" s="276" t="s">
        <v>1493</v>
      </c>
      <c r="J154" s="276">
        <v>50</v>
      </c>
      <c r="K154" s="272"/>
    </row>
    <row r="155" spans="2:11" ht="15" customHeight="1">
      <c r="B155" s="251"/>
      <c r="C155" s="276" t="s">
        <v>1499</v>
      </c>
      <c r="D155" s="230"/>
      <c r="E155" s="230"/>
      <c r="F155" s="277" t="s">
        <v>1491</v>
      </c>
      <c r="G155" s="230"/>
      <c r="H155" s="276" t="s">
        <v>1531</v>
      </c>
      <c r="I155" s="276" t="s">
        <v>1501</v>
      </c>
      <c r="J155" s="276"/>
      <c r="K155" s="272"/>
    </row>
    <row r="156" spans="2:11" ht="15" customHeight="1">
      <c r="B156" s="251"/>
      <c r="C156" s="276" t="s">
        <v>1510</v>
      </c>
      <c r="D156" s="230"/>
      <c r="E156" s="230"/>
      <c r="F156" s="277" t="s">
        <v>1497</v>
      </c>
      <c r="G156" s="230"/>
      <c r="H156" s="276" t="s">
        <v>1531</v>
      </c>
      <c r="I156" s="276" t="s">
        <v>1493</v>
      </c>
      <c r="J156" s="276">
        <v>50</v>
      </c>
      <c r="K156" s="272"/>
    </row>
    <row r="157" spans="2:11" ht="15" customHeight="1">
      <c r="B157" s="251"/>
      <c r="C157" s="276" t="s">
        <v>1518</v>
      </c>
      <c r="D157" s="230"/>
      <c r="E157" s="230"/>
      <c r="F157" s="277" t="s">
        <v>1497</v>
      </c>
      <c r="G157" s="230"/>
      <c r="H157" s="276" t="s">
        <v>1531</v>
      </c>
      <c r="I157" s="276" t="s">
        <v>1493</v>
      </c>
      <c r="J157" s="276">
        <v>50</v>
      </c>
      <c r="K157" s="272"/>
    </row>
    <row r="158" spans="2:11" ht="15" customHeight="1">
      <c r="B158" s="251"/>
      <c r="C158" s="276" t="s">
        <v>1516</v>
      </c>
      <c r="D158" s="230"/>
      <c r="E158" s="230"/>
      <c r="F158" s="277" t="s">
        <v>1497</v>
      </c>
      <c r="G158" s="230"/>
      <c r="H158" s="276" t="s">
        <v>1531</v>
      </c>
      <c r="I158" s="276" t="s">
        <v>1493</v>
      </c>
      <c r="J158" s="276">
        <v>50</v>
      </c>
      <c r="K158" s="272"/>
    </row>
    <row r="159" spans="2:11" ht="15" customHeight="1">
      <c r="B159" s="251"/>
      <c r="C159" s="276" t="s">
        <v>89</v>
      </c>
      <c r="D159" s="230"/>
      <c r="E159" s="230"/>
      <c r="F159" s="277" t="s">
        <v>1491</v>
      </c>
      <c r="G159" s="230"/>
      <c r="H159" s="276" t="s">
        <v>1553</v>
      </c>
      <c r="I159" s="276" t="s">
        <v>1493</v>
      </c>
      <c r="J159" s="276" t="s">
        <v>1554</v>
      </c>
      <c r="K159" s="272"/>
    </row>
    <row r="160" spans="2:11" ht="15" customHeight="1">
      <c r="B160" s="251"/>
      <c r="C160" s="276" t="s">
        <v>1555</v>
      </c>
      <c r="D160" s="230"/>
      <c r="E160" s="230"/>
      <c r="F160" s="277" t="s">
        <v>1491</v>
      </c>
      <c r="G160" s="230"/>
      <c r="H160" s="276" t="s">
        <v>1556</v>
      </c>
      <c r="I160" s="276" t="s">
        <v>1526</v>
      </c>
      <c r="J160" s="276"/>
      <c r="K160" s="272"/>
    </row>
    <row r="161" spans="2:11" ht="15" customHeight="1">
      <c r="B161" s="278"/>
      <c r="C161" s="260"/>
      <c r="D161" s="260"/>
      <c r="E161" s="260"/>
      <c r="F161" s="260"/>
      <c r="G161" s="260"/>
      <c r="H161" s="260"/>
      <c r="I161" s="260"/>
      <c r="J161" s="260"/>
      <c r="K161" s="279"/>
    </row>
    <row r="162" spans="2:11" ht="18.75" customHeight="1">
      <c r="B162" s="227"/>
      <c r="C162" s="230"/>
      <c r="D162" s="230"/>
      <c r="E162" s="230"/>
      <c r="F162" s="250"/>
      <c r="G162" s="230"/>
      <c r="H162" s="230"/>
      <c r="I162" s="230"/>
      <c r="J162" s="230"/>
      <c r="K162" s="227"/>
    </row>
    <row r="163" spans="2:11" ht="18.75" customHeight="1"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</row>
    <row r="164" spans="2:11" ht="7.5" customHeight="1">
      <c r="B164" s="219"/>
      <c r="C164" s="220"/>
      <c r="D164" s="220"/>
      <c r="E164" s="220"/>
      <c r="F164" s="220"/>
      <c r="G164" s="220"/>
      <c r="H164" s="220"/>
      <c r="I164" s="220"/>
      <c r="J164" s="220"/>
      <c r="K164" s="221"/>
    </row>
    <row r="165" spans="2:11" ht="45" customHeight="1">
      <c r="B165" s="222"/>
      <c r="C165" s="345" t="s">
        <v>1557</v>
      </c>
      <c r="D165" s="345"/>
      <c r="E165" s="345"/>
      <c r="F165" s="345"/>
      <c r="G165" s="345"/>
      <c r="H165" s="345"/>
      <c r="I165" s="345"/>
      <c r="J165" s="345"/>
      <c r="K165" s="223"/>
    </row>
    <row r="166" spans="2:11" ht="17.25" customHeight="1">
      <c r="B166" s="222"/>
      <c r="C166" s="243" t="s">
        <v>1485</v>
      </c>
      <c r="D166" s="243"/>
      <c r="E166" s="243"/>
      <c r="F166" s="243" t="s">
        <v>1486</v>
      </c>
      <c r="G166" s="280"/>
      <c r="H166" s="281" t="s">
        <v>58</v>
      </c>
      <c r="I166" s="281" t="s">
        <v>61</v>
      </c>
      <c r="J166" s="243" t="s">
        <v>1487</v>
      </c>
      <c r="K166" s="223"/>
    </row>
    <row r="167" spans="2:11" ht="17.25" customHeight="1">
      <c r="B167" s="224"/>
      <c r="C167" s="245" t="s">
        <v>1488</v>
      </c>
      <c r="D167" s="245"/>
      <c r="E167" s="245"/>
      <c r="F167" s="246" t="s">
        <v>1489</v>
      </c>
      <c r="G167" s="282"/>
      <c r="H167" s="283"/>
      <c r="I167" s="283"/>
      <c r="J167" s="245" t="s">
        <v>1490</v>
      </c>
      <c r="K167" s="225"/>
    </row>
    <row r="168" spans="2:11" ht="5.25" customHeight="1">
      <c r="B168" s="251"/>
      <c r="C168" s="248"/>
      <c r="D168" s="248"/>
      <c r="E168" s="248"/>
      <c r="F168" s="248"/>
      <c r="G168" s="249"/>
      <c r="H168" s="248"/>
      <c r="I168" s="248"/>
      <c r="J168" s="248"/>
      <c r="K168" s="272"/>
    </row>
    <row r="169" spans="2:11" ht="15" customHeight="1">
      <c r="B169" s="251"/>
      <c r="C169" s="230" t="s">
        <v>1494</v>
      </c>
      <c r="D169" s="230"/>
      <c r="E169" s="230"/>
      <c r="F169" s="250" t="s">
        <v>1491</v>
      </c>
      <c r="G169" s="230"/>
      <c r="H169" s="230" t="s">
        <v>1531</v>
      </c>
      <c r="I169" s="230" t="s">
        <v>1493</v>
      </c>
      <c r="J169" s="230">
        <v>120</v>
      </c>
      <c r="K169" s="272"/>
    </row>
    <row r="170" spans="2:11" ht="15" customHeight="1">
      <c r="B170" s="251"/>
      <c r="C170" s="230" t="s">
        <v>1540</v>
      </c>
      <c r="D170" s="230"/>
      <c r="E170" s="230"/>
      <c r="F170" s="250" t="s">
        <v>1491</v>
      </c>
      <c r="G170" s="230"/>
      <c r="H170" s="230" t="s">
        <v>1541</v>
      </c>
      <c r="I170" s="230" t="s">
        <v>1493</v>
      </c>
      <c r="J170" s="230" t="s">
        <v>1542</v>
      </c>
      <c r="K170" s="272"/>
    </row>
    <row r="171" spans="2:11" ht="15" customHeight="1">
      <c r="B171" s="251"/>
      <c r="C171" s="230" t="s">
        <v>1439</v>
      </c>
      <c r="D171" s="230"/>
      <c r="E171" s="230"/>
      <c r="F171" s="250" t="s">
        <v>1491</v>
      </c>
      <c r="G171" s="230"/>
      <c r="H171" s="230" t="s">
        <v>1558</v>
      </c>
      <c r="I171" s="230" t="s">
        <v>1493</v>
      </c>
      <c r="J171" s="230" t="s">
        <v>1542</v>
      </c>
      <c r="K171" s="272"/>
    </row>
    <row r="172" spans="2:11" ht="15" customHeight="1">
      <c r="B172" s="251"/>
      <c r="C172" s="230" t="s">
        <v>1496</v>
      </c>
      <c r="D172" s="230"/>
      <c r="E172" s="230"/>
      <c r="F172" s="250" t="s">
        <v>1497</v>
      </c>
      <c r="G172" s="230"/>
      <c r="H172" s="230" t="s">
        <v>1558</v>
      </c>
      <c r="I172" s="230" t="s">
        <v>1493</v>
      </c>
      <c r="J172" s="230">
        <v>50</v>
      </c>
      <c r="K172" s="272"/>
    </row>
    <row r="173" spans="2:11" ht="15" customHeight="1">
      <c r="B173" s="251"/>
      <c r="C173" s="230" t="s">
        <v>1499</v>
      </c>
      <c r="D173" s="230"/>
      <c r="E173" s="230"/>
      <c r="F173" s="250" t="s">
        <v>1491</v>
      </c>
      <c r="G173" s="230"/>
      <c r="H173" s="230" t="s">
        <v>1558</v>
      </c>
      <c r="I173" s="230" t="s">
        <v>1501</v>
      </c>
      <c r="J173" s="230"/>
      <c r="K173" s="272"/>
    </row>
    <row r="174" spans="2:11" ht="15" customHeight="1">
      <c r="B174" s="251"/>
      <c r="C174" s="230" t="s">
        <v>1510</v>
      </c>
      <c r="D174" s="230"/>
      <c r="E174" s="230"/>
      <c r="F174" s="250" t="s">
        <v>1497</v>
      </c>
      <c r="G174" s="230"/>
      <c r="H174" s="230" t="s">
        <v>1558</v>
      </c>
      <c r="I174" s="230" t="s">
        <v>1493</v>
      </c>
      <c r="J174" s="230">
        <v>50</v>
      </c>
      <c r="K174" s="272"/>
    </row>
    <row r="175" spans="2:11" ht="15" customHeight="1">
      <c r="B175" s="251"/>
      <c r="C175" s="230" t="s">
        <v>1518</v>
      </c>
      <c r="D175" s="230"/>
      <c r="E175" s="230"/>
      <c r="F175" s="250" t="s">
        <v>1497</v>
      </c>
      <c r="G175" s="230"/>
      <c r="H175" s="230" t="s">
        <v>1558</v>
      </c>
      <c r="I175" s="230" t="s">
        <v>1493</v>
      </c>
      <c r="J175" s="230">
        <v>50</v>
      </c>
      <c r="K175" s="272"/>
    </row>
    <row r="176" spans="2:11" ht="15" customHeight="1">
      <c r="B176" s="251"/>
      <c r="C176" s="230" t="s">
        <v>1516</v>
      </c>
      <c r="D176" s="230"/>
      <c r="E176" s="230"/>
      <c r="F176" s="250" t="s">
        <v>1497</v>
      </c>
      <c r="G176" s="230"/>
      <c r="H176" s="230" t="s">
        <v>1558</v>
      </c>
      <c r="I176" s="230" t="s">
        <v>1493</v>
      </c>
      <c r="J176" s="230">
        <v>50</v>
      </c>
      <c r="K176" s="272"/>
    </row>
    <row r="177" spans="2:11" ht="15" customHeight="1">
      <c r="B177" s="251"/>
      <c r="C177" s="230" t="s">
        <v>132</v>
      </c>
      <c r="D177" s="230"/>
      <c r="E177" s="230"/>
      <c r="F177" s="250" t="s">
        <v>1491</v>
      </c>
      <c r="G177" s="230"/>
      <c r="H177" s="230" t="s">
        <v>1559</v>
      </c>
      <c r="I177" s="230" t="s">
        <v>1560</v>
      </c>
      <c r="J177" s="230"/>
      <c r="K177" s="272"/>
    </row>
    <row r="178" spans="2:11" ht="15" customHeight="1">
      <c r="B178" s="251"/>
      <c r="C178" s="230" t="s">
        <v>61</v>
      </c>
      <c r="D178" s="230"/>
      <c r="E178" s="230"/>
      <c r="F178" s="250" t="s">
        <v>1491</v>
      </c>
      <c r="G178" s="230"/>
      <c r="H178" s="230" t="s">
        <v>1561</v>
      </c>
      <c r="I178" s="230" t="s">
        <v>1562</v>
      </c>
      <c r="J178" s="230">
        <v>1</v>
      </c>
      <c r="K178" s="272"/>
    </row>
    <row r="179" spans="2:11" ht="15" customHeight="1">
      <c r="B179" s="251"/>
      <c r="C179" s="230" t="s">
        <v>57</v>
      </c>
      <c r="D179" s="230"/>
      <c r="E179" s="230"/>
      <c r="F179" s="250" t="s">
        <v>1491</v>
      </c>
      <c r="G179" s="230"/>
      <c r="H179" s="230" t="s">
        <v>1563</v>
      </c>
      <c r="I179" s="230" t="s">
        <v>1493</v>
      </c>
      <c r="J179" s="230">
        <v>20</v>
      </c>
      <c r="K179" s="272"/>
    </row>
    <row r="180" spans="2:11" ht="15" customHeight="1">
      <c r="B180" s="251"/>
      <c r="C180" s="230" t="s">
        <v>58</v>
      </c>
      <c r="D180" s="230"/>
      <c r="E180" s="230"/>
      <c r="F180" s="250" t="s">
        <v>1491</v>
      </c>
      <c r="G180" s="230"/>
      <c r="H180" s="230" t="s">
        <v>1564</v>
      </c>
      <c r="I180" s="230" t="s">
        <v>1493</v>
      </c>
      <c r="J180" s="230">
        <v>255</v>
      </c>
      <c r="K180" s="272"/>
    </row>
    <row r="181" spans="2:11" ht="15" customHeight="1">
      <c r="B181" s="251"/>
      <c r="C181" s="230" t="s">
        <v>133</v>
      </c>
      <c r="D181" s="230"/>
      <c r="E181" s="230"/>
      <c r="F181" s="250" t="s">
        <v>1491</v>
      </c>
      <c r="G181" s="230"/>
      <c r="H181" s="230" t="s">
        <v>1455</v>
      </c>
      <c r="I181" s="230" t="s">
        <v>1493</v>
      </c>
      <c r="J181" s="230">
        <v>10</v>
      </c>
      <c r="K181" s="272"/>
    </row>
    <row r="182" spans="2:11" ht="15" customHeight="1">
      <c r="B182" s="251"/>
      <c r="C182" s="230" t="s">
        <v>134</v>
      </c>
      <c r="D182" s="230"/>
      <c r="E182" s="230"/>
      <c r="F182" s="250" t="s">
        <v>1491</v>
      </c>
      <c r="G182" s="230"/>
      <c r="H182" s="230" t="s">
        <v>1565</v>
      </c>
      <c r="I182" s="230" t="s">
        <v>1526</v>
      </c>
      <c r="J182" s="230"/>
      <c r="K182" s="272"/>
    </row>
    <row r="183" spans="2:11" ht="15" customHeight="1">
      <c r="B183" s="251"/>
      <c r="C183" s="230" t="s">
        <v>1566</v>
      </c>
      <c r="D183" s="230"/>
      <c r="E183" s="230"/>
      <c r="F183" s="250" t="s">
        <v>1491</v>
      </c>
      <c r="G183" s="230"/>
      <c r="H183" s="230" t="s">
        <v>1567</v>
      </c>
      <c r="I183" s="230" t="s">
        <v>1526</v>
      </c>
      <c r="J183" s="230"/>
      <c r="K183" s="272"/>
    </row>
    <row r="184" spans="2:11" ht="15" customHeight="1">
      <c r="B184" s="251"/>
      <c r="C184" s="230" t="s">
        <v>1555</v>
      </c>
      <c r="D184" s="230"/>
      <c r="E184" s="230"/>
      <c r="F184" s="250" t="s">
        <v>1491</v>
      </c>
      <c r="G184" s="230"/>
      <c r="H184" s="230" t="s">
        <v>1568</v>
      </c>
      <c r="I184" s="230" t="s">
        <v>1526</v>
      </c>
      <c r="J184" s="230"/>
      <c r="K184" s="272"/>
    </row>
    <row r="185" spans="2:11" ht="15" customHeight="1">
      <c r="B185" s="251"/>
      <c r="C185" s="230" t="s">
        <v>137</v>
      </c>
      <c r="D185" s="230"/>
      <c r="E185" s="230"/>
      <c r="F185" s="250" t="s">
        <v>1497</v>
      </c>
      <c r="G185" s="230"/>
      <c r="H185" s="230" t="s">
        <v>1569</v>
      </c>
      <c r="I185" s="230" t="s">
        <v>1493</v>
      </c>
      <c r="J185" s="230">
        <v>50</v>
      </c>
      <c r="K185" s="272"/>
    </row>
    <row r="186" spans="2:11" ht="15" customHeight="1">
      <c r="B186" s="251"/>
      <c r="C186" s="230" t="s">
        <v>1570</v>
      </c>
      <c r="D186" s="230"/>
      <c r="E186" s="230"/>
      <c r="F186" s="250" t="s">
        <v>1497</v>
      </c>
      <c r="G186" s="230"/>
      <c r="H186" s="230" t="s">
        <v>1571</v>
      </c>
      <c r="I186" s="230" t="s">
        <v>1572</v>
      </c>
      <c r="J186" s="230"/>
      <c r="K186" s="272"/>
    </row>
    <row r="187" spans="2:11" ht="15" customHeight="1">
      <c r="B187" s="251"/>
      <c r="C187" s="230" t="s">
        <v>1573</v>
      </c>
      <c r="D187" s="230"/>
      <c r="E187" s="230"/>
      <c r="F187" s="250" t="s">
        <v>1497</v>
      </c>
      <c r="G187" s="230"/>
      <c r="H187" s="230" t="s">
        <v>1574</v>
      </c>
      <c r="I187" s="230" t="s">
        <v>1572</v>
      </c>
      <c r="J187" s="230"/>
      <c r="K187" s="272"/>
    </row>
    <row r="188" spans="2:11" ht="15" customHeight="1">
      <c r="B188" s="251"/>
      <c r="C188" s="230" t="s">
        <v>1575</v>
      </c>
      <c r="D188" s="230"/>
      <c r="E188" s="230"/>
      <c r="F188" s="250" t="s">
        <v>1497</v>
      </c>
      <c r="G188" s="230"/>
      <c r="H188" s="230" t="s">
        <v>1576</v>
      </c>
      <c r="I188" s="230" t="s">
        <v>1572</v>
      </c>
      <c r="J188" s="230"/>
      <c r="K188" s="272"/>
    </row>
    <row r="189" spans="2:11" ht="15" customHeight="1">
      <c r="B189" s="251"/>
      <c r="C189" s="284" t="s">
        <v>1577</v>
      </c>
      <c r="D189" s="230"/>
      <c r="E189" s="230"/>
      <c r="F189" s="250" t="s">
        <v>1497</v>
      </c>
      <c r="G189" s="230"/>
      <c r="H189" s="230" t="s">
        <v>1578</v>
      </c>
      <c r="I189" s="230" t="s">
        <v>1579</v>
      </c>
      <c r="J189" s="285" t="s">
        <v>1580</v>
      </c>
      <c r="K189" s="272"/>
    </row>
    <row r="190" spans="2:11" ht="15" customHeight="1">
      <c r="B190" s="251"/>
      <c r="C190" s="236" t="s">
        <v>46</v>
      </c>
      <c r="D190" s="230"/>
      <c r="E190" s="230"/>
      <c r="F190" s="250" t="s">
        <v>1491</v>
      </c>
      <c r="G190" s="230"/>
      <c r="H190" s="227" t="s">
        <v>1581</v>
      </c>
      <c r="I190" s="230" t="s">
        <v>1582</v>
      </c>
      <c r="J190" s="230"/>
      <c r="K190" s="272"/>
    </row>
    <row r="191" spans="2:11" ht="15" customHeight="1">
      <c r="B191" s="251"/>
      <c r="C191" s="236" t="s">
        <v>1583</v>
      </c>
      <c r="D191" s="230"/>
      <c r="E191" s="230"/>
      <c r="F191" s="250" t="s">
        <v>1491</v>
      </c>
      <c r="G191" s="230"/>
      <c r="H191" s="230" t="s">
        <v>1584</v>
      </c>
      <c r="I191" s="230" t="s">
        <v>1526</v>
      </c>
      <c r="J191" s="230"/>
      <c r="K191" s="272"/>
    </row>
    <row r="192" spans="2:11" ht="15" customHeight="1">
      <c r="B192" s="251"/>
      <c r="C192" s="236" t="s">
        <v>1585</v>
      </c>
      <c r="D192" s="230"/>
      <c r="E192" s="230"/>
      <c r="F192" s="250" t="s">
        <v>1491</v>
      </c>
      <c r="G192" s="230"/>
      <c r="H192" s="230" t="s">
        <v>1586</v>
      </c>
      <c r="I192" s="230" t="s">
        <v>1526</v>
      </c>
      <c r="J192" s="230"/>
      <c r="K192" s="272"/>
    </row>
    <row r="193" spans="2:11" ht="15" customHeight="1">
      <c r="B193" s="251"/>
      <c r="C193" s="236" t="s">
        <v>1587</v>
      </c>
      <c r="D193" s="230"/>
      <c r="E193" s="230"/>
      <c r="F193" s="250" t="s">
        <v>1497</v>
      </c>
      <c r="G193" s="230"/>
      <c r="H193" s="230" t="s">
        <v>1588</v>
      </c>
      <c r="I193" s="230" t="s">
        <v>1526</v>
      </c>
      <c r="J193" s="230"/>
      <c r="K193" s="272"/>
    </row>
    <row r="194" spans="2:11" ht="15" customHeight="1">
      <c r="B194" s="278"/>
      <c r="C194" s="286"/>
      <c r="D194" s="260"/>
      <c r="E194" s="260"/>
      <c r="F194" s="260"/>
      <c r="G194" s="260"/>
      <c r="H194" s="260"/>
      <c r="I194" s="260"/>
      <c r="J194" s="260"/>
      <c r="K194" s="279"/>
    </row>
    <row r="195" spans="2:11" ht="18.75" customHeight="1">
      <c r="B195" s="227"/>
      <c r="C195" s="230"/>
      <c r="D195" s="230"/>
      <c r="E195" s="230"/>
      <c r="F195" s="250"/>
      <c r="G195" s="230"/>
      <c r="H195" s="230"/>
      <c r="I195" s="230"/>
      <c r="J195" s="230"/>
      <c r="K195" s="227"/>
    </row>
    <row r="196" spans="2:11" ht="18.75" customHeight="1">
      <c r="B196" s="227"/>
      <c r="C196" s="230"/>
      <c r="D196" s="230"/>
      <c r="E196" s="230"/>
      <c r="F196" s="250"/>
      <c r="G196" s="230"/>
      <c r="H196" s="230"/>
      <c r="I196" s="230"/>
      <c r="J196" s="230"/>
      <c r="K196" s="227"/>
    </row>
    <row r="197" spans="2:11" ht="18.75" customHeight="1">
      <c r="B197" s="237"/>
      <c r="C197" s="237"/>
      <c r="D197" s="237"/>
      <c r="E197" s="237"/>
      <c r="F197" s="237"/>
      <c r="G197" s="237"/>
      <c r="H197" s="237"/>
      <c r="I197" s="237"/>
      <c r="J197" s="237"/>
      <c r="K197" s="237"/>
    </row>
    <row r="198" spans="2:11" ht="13.5">
      <c r="B198" s="219"/>
      <c r="C198" s="220"/>
      <c r="D198" s="220"/>
      <c r="E198" s="220"/>
      <c r="F198" s="220"/>
      <c r="G198" s="220"/>
      <c r="H198" s="220"/>
      <c r="I198" s="220"/>
      <c r="J198" s="220"/>
      <c r="K198" s="221"/>
    </row>
    <row r="199" spans="2:11" ht="21">
      <c r="B199" s="222"/>
      <c r="C199" s="345" t="s">
        <v>1589</v>
      </c>
      <c r="D199" s="345"/>
      <c r="E199" s="345"/>
      <c r="F199" s="345"/>
      <c r="G199" s="345"/>
      <c r="H199" s="345"/>
      <c r="I199" s="345"/>
      <c r="J199" s="345"/>
      <c r="K199" s="223"/>
    </row>
    <row r="200" spans="2:11" ht="25.5" customHeight="1">
      <c r="B200" s="222"/>
      <c r="C200" s="287" t="s">
        <v>1590</v>
      </c>
      <c r="D200" s="287"/>
      <c r="E200" s="287"/>
      <c r="F200" s="287" t="s">
        <v>1591</v>
      </c>
      <c r="G200" s="288"/>
      <c r="H200" s="344" t="s">
        <v>1592</v>
      </c>
      <c r="I200" s="344"/>
      <c r="J200" s="344"/>
      <c r="K200" s="223"/>
    </row>
    <row r="201" spans="2:11" ht="5.25" customHeight="1">
      <c r="B201" s="251"/>
      <c r="C201" s="248"/>
      <c r="D201" s="248"/>
      <c r="E201" s="248"/>
      <c r="F201" s="248"/>
      <c r="G201" s="230"/>
      <c r="H201" s="248"/>
      <c r="I201" s="248"/>
      <c r="J201" s="248"/>
      <c r="K201" s="272"/>
    </row>
    <row r="202" spans="2:11" ht="15" customHeight="1">
      <c r="B202" s="251"/>
      <c r="C202" s="230" t="s">
        <v>1582</v>
      </c>
      <c r="D202" s="230"/>
      <c r="E202" s="230"/>
      <c r="F202" s="250" t="s">
        <v>47</v>
      </c>
      <c r="G202" s="230"/>
      <c r="H202" s="343" t="s">
        <v>1593</v>
      </c>
      <c r="I202" s="343"/>
      <c r="J202" s="343"/>
      <c r="K202" s="272"/>
    </row>
    <row r="203" spans="2:11" ht="15" customHeight="1">
      <c r="B203" s="251"/>
      <c r="C203" s="257"/>
      <c r="D203" s="230"/>
      <c r="E203" s="230"/>
      <c r="F203" s="250" t="s">
        <v>48</v>
      </c>
      <c r="G203" s="230"/>
      <c r="H203" s="343" t="s">
        <v>1594</v>
      </c>
      <c r="I203" s="343"/>
      <c r="J203" s="343"/>
      <c r="K203" s="272"/>
    </row>
    <row r="204" spans="2:11" ht="15" customHeight="1">
      <c r="B204" s="251"/>
      <c r="C204" s="257"/>
      <c r="D204" s="230"/>
      <c r="E204" s="230"/>
      <c r="F204" s="250" t="s">
        <v>51</v>
      </c>
      <c r="G204" s="230"/>
      <c r="H204" s="343" t="s">
        <v>1595</v>
      </c>
      <c r="I204" s="343"/>
      <c r="J204" s="343"/>
      <c r="K204" s="272"/>
    </row>
    <row r="205" spans="2:11" ht="15" customHeight="1">
      <c r="B205" s="251"/>
      <c r="C205" s="230"/>
      <c r="D205" s="230"/>
      <c r="E205" s="230"/>
      <c r="F205" s="250" t="s">
        <v>49</v>
      </c>
      <c r="G205" s="230"/>
      <c r="H205" s="343" t="s">
        <v>1596</v>
      </c>
      <c r="I205" s="343"/>
      <c r="J205" s="343"/>
      <c r="K205" s="272"/>
    </row>
    <row r="206" spans="2:11" ht="15" customHeight="1">
      <c r="B206" s="251"/>
      <c r="C206" s="230"/>
      <c r="D206" s="230"/>
      <c r="E206" s="230"/>
      <c r="F206" s="250" t="s">
        <v>50</v>
      </c>
      <c r="G206" s="230"/>
      <c r="H206" s="343" t="s">
        <v>1597</v>
      </c>
      <c r="I206" s="343"/>
      <c r="J206" s="343"/>
      <c r="K206" s="272"/>
    </row>
    <row r="207" spans="2:11" ht="15" customHeight="1">
      <c r="B207" s="251"/>
      <c r="C207" s="230"/>
      <c r="D207" s="230"/>
      <c r="E207" s="230"/>
      <c r="F207" s="250"/>
      <c r="G207" s="230"/>
      <c r="H207" s="230"/>
      <c r="I207" s="230"/>
      <c r="J207" s="230"/>
      <c r="K207" s="272"/>
    </row>
    <row r="208" spans="2:11" ht="15" customHeight="1">
      <c r="B208" s="251"/>
      <c r="C208" s="230" t="s">
        <v>1538</v>
      </c>
      <c r="D208" s="230"/>
      <c r="E208" s="230"/>
      <c r="F208" s="250" t="s">
        <v>82</v>
      </c>
      <c r="G208" s="230"/>
      <c r="H208" s="343" t="s">
        <v>1598</v>
      </c>
      <c r="I208" s="343"/>
      <c r="J208" s="343"/>
      <c r="K208" s="272"/>
    </row>
    <row r="209" spans="2:11" ht="15" customHeight="1">
      <c r="B209" s="251"/>
      <c r="C209" s="257"/>
      <c r="D209" s="230"/>
      <c r="E209" s="230"/>
      <c r="F209" s="250" t="s">
        <v>1433</v>
      </c>
      <c r="G209" s="230"/>
      <c r="H209" s="343" t="s">
        <v>1434</v>
      </c>
      <c r="I209" s="343"/>
      <c r="J209" s="343"/>
      <c r="K209" s="272"/>
    </row>
    <row r="210" spans="2:11" ht="15" customHeight="1">
      <c r="B210" s="251"/>
      <c r="C210" s="230"/>
      <c r="D210" s="230"/>
      <c r="E210" s="230"/>
      <c r="F210" s="250" t="s">
        <v>1431</v>
      </c>
      <c r="G210" s="230"/>
      <c r="H210" s="343" t="s">
        <v>1599</v>
      </c>
      <c r="I210" s="343"/>
      <c r="J210" s="343"/>
      <c r="K210" s="272"/>
    </row>
    <row r="211" spans="2:11" ht="15" customHeight="1">
      <c r="B211" s="289"/>
      <c r="C211" s="257"/>
      <c r="D211" s="257"/>
      <c r="E211" s="257"/>
      <c r="F211" s="250" t="s">
        <v>1435</v>
      </c>
      <c r="G211" s="236"/>
      <c r="H211" s="342" t="s">
        <v>1436</v>
      </c>
      <c r="I211" s="342"/>
      <c r="J211" s="342"/>
      <c r="K211" s="290"/>
    </row>
    <row r="212" spans="2:11" ht="15" customHeight="1">
      <c r="B212" s="289"/>
      <c r="C212" s="257"/>
      <c r="D212" s="257"/>
      <c r="E212" s="257"/>
      <c r="F212" s="250" t="s">
        <v>1437</v>
      </c>
      <c r="G212" s="236"/>
      <c r="H212" s="342" t="s">
        <v>1600</v>
      </c>
      <c r="I212" s="342"/>
      <c r="J212" s="342"/>
      <c r="K212" s="290"/>
    </row>
    <row r="213" spans="2:11" ht="15" customHeight="1">
      <c r="B213" s="289"/>
      <c r="C213" s="257"/>
      <c r="D213" s="257"/>
      <c r="E213" s="257"/>
      <c r="F213" s="291"/>
      <c r="G213" s="236"/>
      <c r="H213" s="292"/>
      <c r="I213" s="292"/>
      <c r="J213" s="292"/>
      <c r="K213" s="290"/>
    </row>
    <row r="214" spans="2:11" ht="15" customHeight="1">
      <c r="B214" s="289"/>
      <c r="C214" s="230" t="s">
        <v>1562</v>
      </c>
      <c r="D214" s="257"/>
      <c r="E214" s="257"/>
      <c r="F214" s="250">
        <v>1</v>
      </c>
      <c r="G214" s="236"/>
      <c r="H214" s="342" t="s">
        <v>1601</v>
      </c>
      <c r="I214" s="342"/>
      <c r="J214" s="342"/>
      <c r="K214" s="290"/>
    </row>
    <row r="215" spans="2:11" ht="15" customHeight="1">
      <c r="B215" s="289"/>
      <c r="C215" s="257"/>
      <c r="D215" s="257"/>
      <c r="E215" s="257"/>
      <c r="F215" s="250">
        <v>2</v>
      </c>
      <c r="G215" s="236"/>
      <c r="H215" s="342" t="s">
        <v>1602</v>
      </c>
      <c r="I215" s="342"/>
      <c r="J215" s="342"/>
      <c r="K215" s="290"/>
    </row>
    <row r="216" spans="2:11" ht="15" customHeight="1">
      <c r="B216" s="289"/>
      <c r="C216" s="257"/>
      <c r="D216" s="257"/>
      <c r="E216" s="257"/>
      <c r="F216" s="250">
        <v>3</v>
      </c>
      <c r="G216" s="236"/>
      <c r="H216" s="342" t="s">
        <v>1603</v>
      </c>
      <c r="I216" s="342"/>
      <c r="J216" s="342"/>
      <c r="K216" s="290"/>
    </row>
    <row r="217" spans="2:11" ht="15" customHeight="1">
      <c r="B217" s="289"/>
      <c r="C217" s="257"/>
      <c r="D217" s="257"/>
      <c r="E217" s="257"/>
      <c r="F217" s="250">
        <v>4</v>
      </c>
      <c r="G217" s="236"/>
      <c r="H217" s="342" t="s">
        <v>1604</v>
      </c>
      <c r="I217" s="342"/>
      <c r="J217" s="342"/>
      <c r="K217" s="290"/>
    </row>
    <row r="218" spans="2:11" ht="12.75" customHeight="1">
      <c r="B218" s="293"/>
      <c r="C218" s="294"/>
      <c r="D218" s="294"/>
      <c r="E218" s="294"/>
      <c r="F218" s="294"/>
      <c r="G218" s="294"/>
      <c r="H218" s="294"/>
      <c r="I218" s="294"/>
      <c r="J218" s="294"/>
      <c r="K218" s="295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SNooPY-PC\SNooPY</dc:creator>
  <cp:keywords/>
  <dc:description/>
  <cp:lastModifiedBy>Palusková Michaela</cp:lastModifiedBy>
  <dcterms:created xsi:type="dcterms:W3CDTF">2020-02-25T12:14:54Z</dcterms:created>
  <dcterms:modified xsi:type="dcterms:W3CDTF">2020-02-25T12:22:18Z</dcterms:modified>
  <cp:category/>
  <cp:version/>
  <cp:contentType/>
  <cp:contentStatus/>
</cp:coreProperties>
</file>